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FM 07\"/>
    </mc:Choice>
  </mc:AlternateContent>
  <xr:revisionPtr revIDLastSave="0" documentId="13_ncr:1_{D5001452-B701-4AC8-A53A-DEBD705305C0}" xr6:coauthVersionLast="47" xr6:coauthVersionMax="47" xr10:uidLastSave="{00000000-0000-0000-0000-000000000000}"/>
  <bookViews>
    <workbookView xWindow="-120" yWindow="-120" windowWidth="29040" windowHeight="17640" xr2:uid="{9E14EF81-B80E-4279-A9FC-B9035806DD9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C38" i="1"/>
  <c r="E21" i="1"/>
  <c r="I18" i="1" s="1"/>
  <c r="I19" i="1" s="1"/>
  <c r="D38" i="1"/>
  <c r="E15" i="1"/>
  <c r="I20" i="1" s="1"/>
  <c r="J20" i="1" s="1"/>
  <c r="E17" i="1"/>
  <c r="H15" i="1" s="1"/>
  <c r="L16" i="1" s="1"/>
  <c r="D32" i="1"/>
  <c r="D36" i="1" s="1"/>
  <c r="I28" i="1"/>
  <c r="I27" i="1"/>
  <c r="H22" i="1"/>
  <c r="H23" i="1" s="1"/>
  <c r="P17" i="1"/>
  <c r="H14" i="1"/>
  <c r="P14" i="1" s="1"/>
  <c r="C36" i="1" l="1"/>
  <c r="D33" i="1"/>
  <c r="I16" i="1"/>
  <c r="I22" i="1" s="1"/>
  <c r="I23" i="1" s="1"/>
  <c r="O16" i="1"/>
  <c r="K16" i="1"/>
  <c r="J18" i="1"/>
  <c r="K20" i="1"/>
  <c r="R16" i="1"/>
  <c r="N16" i="1"/>
  <c r="J16" i="1"/>
  <c r="H24" i="1"/>
  <c r="Q16" i="1"/>
  <c r="P21" i="1" s="1"/>
  <c r="M16" i="1"/>
  <c r="P16" i="1"/>
  <c r="D37" i="1" l="1"/>
  <c r="C37" i="1"/>
  <c r="J19" i="1"/>
  <c r="J22" i="1" s="1"/>
  <c r="J23" i="1" s="1"/>
  <c r="J24" i="1" s="1"/>
  <c r="K18" i="1"/>
  <c r="L20" i="1"/>
  <c r="M20" i="1" l="1"/>
  <c r="L18" i="1"/>
  <c r="K19" i="1"/>
  <c r="N20" i="1" l="1"/>
  <c r="K22" i="1"/>
  <c r="K23" i="1" s="1"/>
  <c r="K24" i="1" s="1"/>
  <c r="M18" i="1"/>
  <c r="L19" i="1"/>
  <c r="L22" i="1" s="1"/>
  <c r="L23" i="1" s="1"/>
  <c r="N18" i="1" l="1"/>
  <c r="M19" i="1"/>
  <c r="M22" i="1" s="1"/>
  <c r="M23" i="1" s="1"/>
  <c r="O20" i="1"/>
  <c r="L24" i="1"/>
  <c r="O18" i="1" l="1"/>
  <c r="N19" i="1"/>
  <c r="P20" i="1"/>
  <c r="M24" i="1"/>
  <c r="N22" i="1" l="1"/>
  <c r="N23" i="1" s="1"/>
  <c r="N24" i="1" s="1"/>
  <c r="P18" i="1"/>
  <c r="O19" i="1"/>
  <c r="O22" i="1" l="1"/>
  <c r="O23" i="1" s="1"/>
  <c r="O24" i="1" s="1"/>
  <c r="P19" i="1"/>
  <c r="P22" i="1" s="1"/>
  <c r="P23" i="1" s="1"/>
  <c r="P24" i="1" l="1"/>
  <c r="K27" i="1" s="1"/>
  <c r="M31" i="1" l="1"/>
  <c r="I32" i="1"/>
  <c r="K28" i="1"/>
  <c r="M27" i="1"/>
  <c r="M43" i="1" s="1"/>
</calcChain>
</file>

<file path=xl/sharedStrings.xml><?xml version="1.0" encoding="utf-8"?>
<sst xmlns="http://schemas.openxmlformats.org/spreadsheetml/2006/main" count="50" uniqueCount="32">
  <si>
    <t>CF</t>
  </si>
  <si>
    <t>investice</t>
  </si>
  <si>
    <t>Vstupy</t>
  </si>
  <si>
    <t>Nájem</t>
  </si>
  <si>
    <t xml:space="preserve">růst nájmu </t>
  </si>
  <si>
    <t>ročně</t>
  </si>
  <si>
    <t>let</t>
  </si>
  <si>
    <t>prodej v 8. roce</t>
  </si>
  <si>
    <t>odpis - zjednodušený, rovnoměrmý</t>
  </si>
  <si>
    <t>pracovní kapitál</t>
  </si>
  <si>
    <t>tržby</t>
  </si>
  <si>
    <t>růst tržeb</t>
  </si>
  <si>
    <t>náklady (výdaje)</t>
  </si>
  <si>
    <t>z tržeb</t>
  </si>
  <si>
    <t>dan z příjmu</t>
  </si>
  <si>
    <t>reálný výnos</t>
  </si>
  <si>
    <t>roční míra inflace</t>
  </si>
  <si>
    <t>Kč</t>
  </si>
  <si>
    <t>b) roční míra inflace</t>
  </si>
  <si>
    <t>Společnost zvažuje, zda zahájit výrobu čerpadel. K projektu by se měla použít hala, která je pronajata jiné firmě za 70 tis. Kč/ročně, nájemné roste o 4 % ročně (okamžitá výpověď z nájmu je bez penále). Nutná investice spojená s pořízením strojního zařízení bude 1,5 mil. Kč. Tato investice se bude odpisovat 10 let lineárně (každý rok stejná částka – zjednodušené daňové odpisy). Firma počítá s tím, že na konci 8. roku ukončí projekt a prodá strojní zařízení za 400 tis. Kč. Počáteční investice do pracovního kapitálu bude 350 tis. Kč. Předpokládaný odbyt čerpadel v 1. roce bude v hodnotě 4,2 mil. Kč a poroste o 5 % ročně. Zpracovatelské náklady (výdaje) budou 90 % z hodnoty prodeje, zisky podléhají zdanění 21 %. Společnost požaduje 5% reálný výnos a roční míru inflace odhaduje na 7 %. Jaká je čistá současná hodnota tohoto projektu? 
a) Rozhodnete se projekt realizovat? 
b) Změnilo by se nějak vaše rozhodnutí, kdyby očekávaná míra inflace byla vyšší o 4 procentní body?</t>
  </si>
  <si>
    <t>NPV</t>
  </si>
  <si>
    <t>pracovni kapital</t>
  </si>
  <si>
    <t>odpisy</t>
  </si>
  <si>
    <t>prodej</t>
  </si>
  <si>
    <t>náklady</t>
  </si>
  <si>
    <t>nájem</t>
  </si>
  <si>
    <t>EBT</t>
  </si>
  <si>
    <t>dan</t>
  </si>
  <si>
    <t>diskont</t>
  </si>
  <si>
    <t>IRR</t>
  </si>
  <si>
    <t>Závislost NPV na výši diskontu a růstu tržeb</t>
  </si>
  <si>
    <t>zůstatková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</si>
</sst>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.000"/>
    <numFmt numFmtId="166" formatCode="#,##0.00\ &quot;Kč&quot;"/>
    <numFmt numFmtId="167" formatCode="0.0000%"/>
    <numFmt numFmtId="168" formatCode="#,##0_ ;[Red]\-#,##0\ "/>
    <numFmt numFmtId="169" formatCode="0.000%"/>
    <numFmt numFmtId="170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2" borderId="0" applyNumberFormat="0" applyFont="0" applyBorder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 vertical="center" wrapText="1"/>
    </xf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164" fontId="0" fillId="0" borderId="4" xfId="1" applyNumberFormat="1" applyFont="1" applyBorder="1"/>
    <xf numFmtId="0" fontId="0" fillId="0" borderId="9" xfId="0" applyBorder="1"/>
    <xf numFmtId="164" fontId="0" fillId="0" borderId="1" xfId="1" applyNumberFormat="1" applyFont="1" applyBorder="1"/>
    <xf numFmtId="0" fontId="0" fillId="0" borderId="2" xfId="0" applyBorder="1"/>
    <xf numFmtId="165" fontId="0" fillId="0" borderId="0" xfId="0" applyNumberFormat="1"/>
    <xf numFmtId="0" fontId="0" fillId="0" borderId="0" xfId="0" applyAlignment="1">
      <alignment vertical="center" wrapText="1"/>
    </xf>
    <xf numFmtId="3" fontId="0" fillId="0" borderId="6" xfId="0" applyNumberFormat="1" applyBorder="1"/>
    <xf numFmtId="0" fontId="0" fillId="0" borderId="7" xfId="0" applyBorder="1"/>
    <xf numFmtId="166" fontId="4" fillId="4" borderId="0" xfId="2" applyNumberFormat="1" applyFont="1" applyFill="1" applyBorder="1"/>
    <xf numFmtId="3" fontId="2" fillId="4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1" applyNumberFormat="1" applyFont="1"/>
    <xf numFmtId="166" fontId="0" fillId="0" borderId="0" xfId="0" applyNumberFormat="1"/>
    <xf numFmtId="167" fontId="0" fillId="0" borderId="4" xfId="1" applyNumberFormat="1" applyFont="1" applyBorder="1"/>
    <xf numFmtId="168" fontId="0" fillId="0" borderId="0" xfId="3" applyNumberFormat="1" applyFont="1"/>
    <xf numFmtId="10" fontId="0" fillId="0" borderId="0" xfId="1" applyNumberFormat="1" applyFont="1"/>
    <xf numFmtId="10" fontId="0" fillId="0" borderId="4" xfId="1" applyNumberFormat="1" applyFont="1" applyBorder="1"/>
    <xf numFmtId="164" fontId="2" fillId="4" borderId="4" xfId="1" applyNumberFormat="1" applyFont="1" applyFill="1" applyBorder="1"/>
    <xf numFmtId="9" fontId="0" fillId="0" borderId="4" xfId="0" applyNumberFormat="1" applyBorder="1"/>
    <xf numFmtId="168" fontId="0" fillId="0" borderId="4" xfId="3" applyNumberFormat="1" applyFont="1" applyBorder="1"/>
    <xf numFmtId="169" fontId="0" fillId="0" borderId="4" xfId="1" applyNumberFormat="1" applyFont="1" applyBorder="1"/>
    <xf numFmtId="170" fontId="0" fillId="0" borderId="0" xfId="0" applyNumberFormat="1"/>
    <xf numFmtId="167" fontId="0" fillId="0" borderId="16" xfId="1" applyNumberFormat="1" applyFont="1" applyBorder="1"/>
    <xf numFmtId="170" fontId="0" fillId="0" borderId="4" xfId="0" applyNumberFormat="1" applyBorder="1"/>
    <xf numFmtId="0" fontId="0" fillId="0" borderId="8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3" fontId="2" fillId="0" borderId="14" xfId="0" applyNumberFormat="1" applyFont="1" applyBorder="1" applyAlignment="1">
      <alignment horizontal="left"/>
    </xf>
    <xf numFmtId="3" fontId="2" fillId="0" borderId="15" xfId="0" applyNumberFormat="1" applyFont="1" applyBorder="1" applyAlignment="1">
      <alignment horizontal="left"/>
    </xf>
    <xf numFmtId="3" fontId="2" fillId="0" borderId="16" xfId="0" applyNumberFormat="1" applyFont="1" applyBorder="1" applyAlignment="1">
      <alignment horizontal="left"/>
    </xf>
    <xf numFmtId="0" fontId="2" fillId="0" borderId="17" xfId="0" applyFont="1" applyBorder="1" applyAlignment="1">
      <alignment horizontal="left" vertical="top" textRotation="90"/>
    </xf>
    <xf numFmtId="0" fontId="2" fillId="0" borderId="18" xfId="0" applyFont="1" applyBorder="1" applyAlignment="1">
      <alignment horizontal="left" vertical="top" textRotation="90"/>
    </xf>
    <xf numFmtId="0" fontId="2" fillId="0" borderId="3" xfId="0" applyFont="1" applyBorder="1" applyAlignment="1">
      <alignment horizontal="left" vertical="top" textRotation="90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1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4">
    <cellStyle name="Čárka" xfId="3" builtinId="3"/>
    <cellStyle name="Normální" xfId="0" builtinId="0"/>
    <cellStyle name="Normální 2" xfId="2" xr:uid="{29813C32-CEA4-491F-97F8-EDCF4B8F2BFF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2579541723012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List1!$C$35</c:f>
              <c:strCache>
                <c:ptCount val="1"/>
                <c:pt idx="0">
                  <c:v>-10%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7.222222222222221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BD-4024-959B-3341209E4E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List1!$B$36:$B$38</c:f>
              <c:strCache>
                <c:ptCount val="3"/>
                <c:pt idx="0">
                  <c:v>tržby</c:v>
                </c:pt>
                <c:pt idx="1">
                  <c:v>investice</c:v>
                </c:pt>
                <c:pt idx="2">
                  <c:v>nájem</c:v>
                </c:pt>
              </c:strCache>
            </c:strRef>
          </c:cat>
          <c:val>
            <c:numRef>
              <c:f>List1!$C$36:$C$38</c:f>
              <c:numCache>
                <c:formatCode>0.0%</c:formatCode>
                <c:ptCount val="3"/>
                <c:pt idx="0">
                  <c:v>-1.0878430473509875</c:v>
                </c:pt>
                <c:pt idx="1">
                  <c:v>0.7613436322257916</c:v>
                </c:pt>
                <c:pt idx="2">
                  <c:v>0.17597087930332078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3-4226-9D4C-28860491037B}"/>
            </c:ext>
          </c:extLst>
        </c:ser>
        <c:ser>
          <c:idx val="1"/>
          <c:order val="1"/>
          <c:tx>
            <c:strRef>
              <c:f>List1!$D$35</c:f>
              <c:strCache>
                <c:ptCount val="1"/>
                <c:pt idx="0">
                  <c:v>10%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-6.6936789151356132E-2"/>
                  <c:y val="4.630358705161854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BD-4024-959B-3341209E4EA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List1!$B$36:$B$38</c:f>
              <c:strCache>
                <c:ptCount val="3"/>
                <c:pt idx="0">
                  <c:v>tržby</c:v>
                </c:pt>
                <c:pt idx="1">
                  <c:v>investice</c:v>
                </c:pt>
                <c:pt idx="2">
                  <c:v>nájem</c:v>
                </c:pt>
              </c:strCache>
            </c:strRef>
          </c:cat>
          <c:val>
            <c:numRef>
              <c:f>List1!$D$36:$D$38</c:f>
              <c:numCache>
                <c:formatCode>0.0%</c:formatCode>
                <c:ptCount val="3"/>
                <c:pt idx="0">
                  <c:v>1.0878430473509861</c:v>
                </c:pt>
                <c:pt idx="1">
                  <c:v>-0.76134363222579293</c:v>
                </c:pt>
                <c:pt idx="2">
                  <c:v>-0.17597087930331534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3-4226-9D4C-288604910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522003312"/>
        <c:axId val="522004032"/>
      </c:barChart>
      <c:catAx>
        <c:axId val="522003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004032"/>
        <c:crosses val="autoZero"/>
        <c:auto val="1"/>
        <c:lblAlgn val="ctr"/>
        <c:lblOffset val="100"/>
        <c:noMultiLvlLbl val="0"/>
      </c:catAx>
      <c:valAx>
        <c:axId val="5220040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00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200" b="1"/>
              <a:t>Citlivostní analýza - závislost NPV</a:t>
            </a:r>
            <a:r>
              <a:rPr lang="cs-CZ" sz="1200" b="1" baseline="0"/>
              <a:t> na velikosti diskontu</a:t>
            </a:r>
          </a:p>
        </c:rich>
      </c:tx>
      <c:layout>
        <c:manualLayout>
          <c:xMode val="edge"/>
          <c:yMode val="edge"/>
          <c:x val="4.5652668416447946E-2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List1!$H$33:$H$55</c:f>
              <c:numCache>
                <c:formatCode>0.00%</c:formatCode>
                <c:ptCount val="23"/>
                <c:pt idx="0">
                  <c:v>0</c:v>
                </c:pt>
                <c:pt idx="1">
                  <c:v>0.01</c:v>
                </c:pt>
                <c:pt idx="2">
                  <c:v>0.02</c:v>
                </c:pt>
                <c:pt idx="3">
                  <c:v>0.03</c:v>
                </c:pt>
                <c:pt idx="4">
                  <c:v>0.04</c:v>
                </c:pt>
                <c:pt idx="5">
                  <c:v>0.05</c:v>
                </c:pt>
                <c:pt idx="6">
                  <c:v>0.06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0.09</c:v>
                </c:pt>
                <c:pt idx="10">
                  <c:v>0.1</c:v>
                </c:pt>
                <c:pt idx="11">
                  <c:v>0.11</c:v>
                </c:pt>
                <c:pt idx="12">
                  <c:v>0.12</c:v>
                </c:pt>
                <c:pt idx="13">
                  <c:v>0.1235</c:v>
                </c:pt>
                <c:pt idx="14">
                  <c:v>0.13</c:v>
                </c:pt>
                <c:pt idx="15">
                  <c:v>0.14000000000000001</c:v>
                </c:pt>
                <c:pt idx="16">
                  <c:v>0.14550133629517403</c:v>
                </c:pt>
                <c:pt idx="17">
                  <c:v>0.15</c:v>
                </c:pt>
                <c:pt idx="18">
                  <c:v>0.16</c:v>
                </c:pt>
                <c:pt idx="19">
                  <c:v>0.17</c:v>
                </c:pt>
                <c:pt idx="20">
                  <c:v>0.18</c:v>
                </c:pt>
                <c:pt idx="21">
                  <c:v>0.19</c:v>
                </c:pt>
                <c:pt idx="22">
                  <c:v>0.2</c:v>
                </c:pt>
              </c:numCache>
            </c:numRef>
          </c:xVal>
          <c:yVal>
            <c:numRef>
              <c:f>List1!$I$33:$I$55</c:f>
              <c:numCache>
                <c:formatCode>#\ ##0\ "Kč"</c:formatCode>
                <c:ptCount val="23"/>
                <c:pt idx="0">
                  <c:v>1789847.6127989274</c:v>
                </c:pt>
                <c:pt idx="1">
                  <c:v>1600624.6740503903</c:v>
                </c:pt>
                <c:pt idx="2">
                  <c:v>1424853.4307973972</c:v>
                </c:pt>
                <c:pt idx="3">
                  <c:v>1261401.5928698876</c:v>
                </c:pt>
                <c:pt idx="4">
                  <c:v>1109244.5038378057</c:v>
                </c:pt>
                <c:pt idx="5">
                  <c:v>967453.85525670787</c:v>
                </c:pt>
                <c:pt idx="6">
                  <c:v>835187.68747360259</c:v>
                </c:pt>
                <c:pt idx="7">
                  <c:v>711681.51912936755</c:v>
                </c:pt>
                <c:pt idx="8">
                  <c:v>596240.46818605158</c:v>
                </c:pt>
                <c:pt idx="9">
                  <c:v>488232.24511940731</c:v>
                </c:pt>
                <c:pt idx="10">
                  <c:v>387080.91427259566</c:v>
                </c:pt>
                <c:pt idx="11">
                  <c:v>292261.33262419654</c:v>
                </c:pt>
                <c:pt idx="12">
                  <c:v>203294.18668549391</c:v>
                </c:pt>
                <c:pt idx="13">
                  <c:v>173456.11874419171</c:v>
                </c:pt>
                <c:pt idx="14">
                  <c:v>119741.55816556746</c:v>
                </c:pt>
                <c:pt idx="15">
                  <c:v>41202.957646186696</c:v>
                </c:pt>
                <c:pt idx="16">
                  <c:v>0</c:v>
                </c:pt>
                <c:pt idx="17">
                  <c:v>-32688.227022274164</c:v>
                </c:pt>
                <c:pt idx="18">
                  <c:v>-102267.91439986252</c:v>
                </c:pt>
                <c:pt idx="19">
                  <c:v>-167844.18635508278</c:v>
                </c:pt>
                <c:pt idx="20">
                  <c:v>-229699.85440039332</c:v>
                </c:pt>
                <c:pt idx="21">
                  <c:v>-288094.76738500828</c:v>
                </c:pt>
                <c:pt idx="22">
                  <c:v>-343267.88870917074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EB4-464A-8FBE-20FA1E9DD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744016"/>
        <c:axId val="361741496"/>
      </c:scatterChart>
      <c:valAx>
        <c:axId val="361744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61741496"/>
        <c:crosses val="autoZero"/>
        <c:crossBetween val="midCat"/>
      </c:valAx>
      <c:valAx>
        <c:axId val="361741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&quot;Kč&quot;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61744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38</xdr:row>
      <xdr:rowOff>178857</xdr:rowOff>
    </xdr:from>
    <xdr:to>
      <xdr:col>6</xdr:col>
      <xdr:colOff>306918</xdr:colOff>
      <xdr:row>51</xdr:row>
      <xdr:rowOff>47625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4F974C32-5197-28ED-E869-F768DFE27C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428625</xdr:colOff>
      <xdr:row>55</xdr:row>
      <xdr:rowOff>33338</xdr:rowOff>
    </xdr:from>
    <xdr:to>
      <xdr:col>10</xdr:col>
      <xdr:colOff>560916</xdr:colOff>
      <xdr:row>69</xdr:row>
      <xdr:rowOff>109538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5DC43FF-0703-1301-B83D-CCB5DB3DF6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37E6-3178-46DF-83A4-531BFEE901EA}">
  <dimension ref="B1:AH55"/>
  <sheetViews>
    <sheetView tabSelected="1" zoomScaleNormal="100" workbookViewId="0">
      <selection activeCell="I25" sqref="I25"/>
    </sheetView>
  </sheetViews>
  <sheetFormatPr defaultRowHeight="15" x14ac:dyDescent="0.25"/>
  <cols>
    <col min="4" max="4" width="10.28515625" bestFit="1" customWidth="1"/>
    <col min="5" max="5" width="11.7109375" customWidth="1"/>
    <col min="6" max="6" width="9.28515625" bestFit="1" customWidth="1"/>
    <col min="7" max="7" width="16.42578125" customWidth="1"/>
    <col min="8" max="8" width="12.85546875" bestFit="1" customWidth="1"/>
    <col min="9" max="9" width="14.85546875" bestFit="1" customWidth="1"/>
    <col min="10" max="10" width="13.140625" customWidth="1"/>
    <col min="11" max="11" width="14.7109375" customWidth="1"/>
    <col min="12" max="12" width="11.42578125" bestFit="1" customWidth="1"/>
    <col min="13" max="18" width="12.140625" bestFit="1" customWidth="1"/>
    <col min="19" max="19" width="12.85546875" bestFit="1" customWidth="1"/>
    <col min="20" max="21" width="12.42578125" bestFit="1" customWidth="1"/>
    <col min="22" max="34" width="12.140625" bestFit="1" customWidth="1"/>
  </cols>
  <sheetData>
    <row r="1" spans="2:21" ht="15" customHeight="1" x14ac:dyDescent="0.25">
      <c r="B1" s="38" t="s">
        <v>19</v>
      </c>
      <c r="C1" s="38"/>
      <c r="D1" s="38"/>
      <c r="E1" s="38"/>
      <c r="F1" s="38"/>
      <c r="G1" s="38"/>
      <c r="H1" s="38"/>
      <c r="I1" s="38"/>
      <c r="J1" s="38"/>
      <c r="K1" s="38"/>
      <c r="L1" s="10"/>
      <c r="M1" s="10"/>
      <c r="N1" s="10"/>
      <c r="O1" s="10"/>
      <c r="P1" s="10"/>
      <c r="Q1" s="10"/>
      <c r="R1" s="10"/>
    </row>
    <row r="2" spans="2:21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10"/>
      <c r="M2" s="10"/>
      <c r="N2" s="10"/>
      <c r="O2" s="10"/>
      <c r="P2" s="10"/>
      <c r="Q2" s="10"/>
      <c r="R2" s="10"/>
    </row>
    <row r="3" spans="2:21" x14ac:dyDescent="0.25">
      <c r="B3" s="38"/>
      <c r="C3" s="38"/>
      <c r="D3" s="38"/>
      <c r="E3" s="38"/>
      <c r="F3" s="38"/>
      <c r="G3" s="38"/>
      <c r="H3" s="38"/>
      <c r="I3" s="38"/>
      <c r="J3" s="38"/>
      <c r="K3" s="38"/>
      <c r="L3" s="10"/>
      <c r="M3" s="10"/>
      <c r="N3" s="10"/>
      <c r="O3" s="10"/>
      <c r="P3" s="10"/>
      <c r="Q3" s="10"/>
      <c r="R3" s="10"/>
    </row>
    <row r="4" spans="2:21" x14ac:dyDescent="0.25">
      <c r="B4" s="38"/>
      <c r="C4" s="38"/>
      <c r="D4" s="38"/>
      <c r="E4" s="38"/>
      <c r="F4" s="38"/>
      <c r="G4" s="38"/>
      <c r="H4" s="38"/>
      <c r="I4" s="38"/>
      <c r="J4" s="38"/>
      <c r="K4" s="38"/>
      <c r="L4" s="10"/>
      <c r="M4" s="10"/>
      <c r="N4" s="10"/>
      <c r="O4" s="10"/>
      <c r="P4" s="10"/>
      <c r="Q4" s="10"/>
      <c r="R4" s="10"/>
    </row>
    <row r="5" spans="2:21" x14ac:dyDescent="0.25">
      <c r="B5" s="38"/>
      <c r="C5" s="38"/>
      <c r="D5" s="38"/>
      <c r="E5" s="38"/>
      <c r="F5" s="38"/>
      <c r="G5" s="38"/>
      <c r="H5" s="38"/>
      <c r="I5" s="38"/>
      <c r="J5" s="38"/>
      <c r="K5" s="38"/>
      <c r="L5" s="10"/>
      <c r="M5" s="10"/>
      <c r="N5" s="10"/>
      <c r="O5" s="10"/>
      <c r="P5" s="10"/>
      <c r="Q5" s="10"/>
      <c r="R5" s="10"/>
    </row>
    <row r="6" spans="2:2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10"/>
      <c r="M6" s="10"/>
      <c r="N6" s="10"/>
      <c r="O6" s="10"/>
      <c r="P6" s="10"/>
      <c r="Q6" s="10"/>
      <c r="R6" s="10"/>
    </row>
    <row r="7" spans="2:21" x14ac:dyDescent="0.25">
      <c r="B7" s="38"/>
      <c r="C7" s="38"/>
      <c r="D7" s="38"/>
      <c r="E7" s="38"/>
      <c r="F7" s="38"/>
      <c r="G7" s="38"/>
      <c r="H7" s="38"/>
      <c r="I7" s="38"/>
      <c r="J7" s="38"/>
      <c r="K7" s="38"/>
      <c r="L7" s="10"/>
      <c r="M7" s="10"/>
      <c r="N7" s="10"/>
      <c r="O7" s="10"/>
      <c r="P7" s="10"/>
      <c r="Q7" s="10"/>
      <c r="R7" s="10"/>
    </row>
    <row r="8" spans="2:21" x14ac:dyDescent="0.25">
      <c r="B8" s="38"/>
      <c r="C8" s="38"/>
      <c r="D8" s="38"/>
      <c r="E8" s="38"/>
      <c r="F8" s="38"/>
      <c r="G8" s="38"/>
      <c r="H8" s="38"/>
      <c r="I8" s="38"/>
      <c r="J8" s="38"/>
      <c r="K8" s="38"/>
      <c r="L8" s="1"/>
      <c r="M8" s="1"/>
      <c r="N8" s="1"/>
      <c r="O8" s="1"/>
      <c r="P8" s="1"/>
      <c r="Q8" s="1"/>
      <c r="R8" s="1"/>
    </row>
    <row r="9" spans="2:21" x14ac:dyDescent="0.25">
      <c r="B9" s="38"/>
      <c r="C9" s="38"/>
      <c r="D9" s="38"/>
      <c r="E9" s="38"/>
      <c r="F9" s="38"/>
      <c r="G9" s="38"/>
      <c r="H9" s="38"/>
      <c r="I9" s="38"/>
      <c r="J9" s="38"/>
      <c r="K9" s="38"/>
      <c r="L9" s="1"/>
      <c r="M9" s="1"/>
      <c r="N9" s="1"/>
      <c r="O9" s="1"/>
      <c r="P9" s="1"/>
      <c r="Q9" s="1"/>
      <c r="R9" s="1"/>
    </row>
    <row r="10" spans="2:21" x14ac:dyDescent="0.25"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1"/>
      <c r="M10" s="1"/>
      <c r="N10" s="1"/>
      <c r="O10" s="1"/>
      <c r="P10" s="1"/>
      <c r="Q10" s="1"/>
      <c r="R10" s="1"/>
    </row>
    <row r="11" spans="2:2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"/>
      <c r="M11" s="1"/>
      <c r="N11" s="1"/>
      <c r="O11" s="1"/>
      <c r="P11" s="1"/>
      <c r="Q11" s="1"/>
      <c r="R11" s="1"/>
    </row>
    <row r="12" spans="2:21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"/>
      <c r="M12" s="1"/>
      <c r="N12" s="1"/>
      <c r="O12" s="1"/>
      <c r="P12" s="1"/>
      <c r="Q12" s="1"/>
    </row>
    <row r="13" spans="2:21" ht="15.75" thickBot="1" x14ac:dyDescent="0.3">
      <c r="H13">
        <v>0</v>
      </c>
      <c r="I13">
        <v>1</v>
      </c>
      <c r="J13">
        <v>2</v>
      </c>
      <c r="K13">
        <v>3</v>
      </c>
      <c r="L13">
        <v>4</v>
      </c>
      <c r="M13">
        <v>5</v>
      </c>
      <c r="N13">
        <v>6</v>
      </c>
      <c r="O13">
        <v>7</v>
      </c>
      <c r="P13">
        <v>8</v>
      </c>
      <c r="Q13">
        <v>9</v>
      </c>
      <c r="R13">
        <v>10</v>
      </c>
    </row>
    <row r="14" spans="2:21" ht="15.75" thickBot="1" x14ac:dyDescent="0.3">
      <c r="B14" s="41" t="s">
        <v>2</v>
      </c>
      <c r="C14" s="42"/>
      <c r="D14" s="42"/>
      <c r="E14" s="42"/>
      <c r="F14" s="43"/>
      <c r="G14" t="s">
        <v>21</v>
      </c>
      <c r="H14" s="2">
        <f>-E20</f>
        <v>-350000</v>
      </c>
      <c r="P14" s="2">
        <f>-H14</f>
        <v>350000</v>
      </c>
      <c r="T14" s="2"/>
      <c r="U14" s="2"/>
    </row>
    <row r="15" spans="2:21" x14ac:dyDescent="0.25">
      <c r="B15" s="44" t="s">
        <v>3</v>
      </c>
      <c r="C15" s="45"/>
      <c r="D15" s="45"/>
      <c r="E15" s="11">
        <f>70000</f>
        <v>70000</v>
      </c>
      <c r="F15" s="12" t="s">
        <v>17</v>
      </c>
      <c r="G15" t="s">
        <v>1</v>
      </c>
      <c r="H15" s="2">
        <f>-E17</f>
        <v>-1500000</v>
      </c>
      <c r="T15" s="2"/>
      <c r="U15" s="2"/>
    </row>
    <row r="16" spans="2:21" x14ac:dyDescent="0.25">
      <c r="B16" s="29" t="s">
        <v>4</v>
      </c>
      <c r="C16" s="30"/>
      <c r="D16" s="30"/>
      <c r="E16" s="5">
        <v>0.04</v>
      </c>
      <c r="F16" s="6" t="s">
        <v>5</v>
      </c>
      <c r="G16" t="s">
        <v>22</v>
      </c>
      <c r="I16" s="2">
        <f>$H$15/$E$18</f>
        <v>-150000</v>
      </c>
      <c r="J16" s="2">
        <f t="shared" ref="J16:R16" si="0">$H$15/$E$18</f>
        <v>-150000</v>
      </c>
      <c r="K16" s="2">
        <f t="shared" si="0"/>
        <v>-150000</v>
      </c>
      <c r="L16" s="2">
        <f t="shared" si="0"/>
        <v>-150000</v>
      </c>
      <c r="M16" s="2">
        <f t="shared" si="0"/>
        <v>-150000</v>
      </c>
      <c r="N16" s="2">
        <f t="shared" si="0"/>
        <v>-150000</v>
      </c>
      <c r="O16" s="2">
        <f t="shared" si="0"/>
        <v>-150000</v>
      </c>
      <c r="P16" s="2">
        <f t="shared" si="0"/>
        <v>-150000</v>
      </c>
      <c r="Q16" s="2">
        <f t="shared" si="0"/>
        <v>-150000</v>
      </c>
      <c r="R16" s="2">
        <f t="shared" si="0"/>
        <v>-150000</v>
      </c>
      <c r="T16" s="2"/>
      <c r="U16" s="2"/>
    </row>
    <row r="17" spans="2:34" x14ac:dyDescent="0.25">
      <c r="B17" s="29" t="s">
        <v>1</v>
      </c>
      <c r="C17" s="30"/>
      <c r="D17" s="30"/>
      <c r="E17" s="3">
        <f>1500000</f>
        <v>1500000</v>
      </c>
      <c r="F17" s="6" t="s">
        <v>17</v>
      </c>
      <c r="G17" t="s">
        <v>23</v>
      </c>
      <c r="I17" s="2"/>
      <c r="J17" s="2"/>
      <c r="K17" s="2"/>
      <c r="L17" s="2"/>
      <c r="M17" s="2"/>
      <c r="N17" s="2"/>
      <c r="O17" s="2"/>
      <c r="P17" s="2">
        <f>E19</f>
        <v>400000</v>
      </c>
      <c r="Q17" s="2"/>
      <c r="R17" s="2"/>
      <c r="T17" s="2"/>
      <c r="U17" s="2"/>
    </row>
    <row r="18" spans="2:34" x14ac:dyDescent="0.25">
      <c r="B18" s="29" t="s">
        <v>8</v>
      </c>
      <c r="C18" s="30"/>
      <c r="D18" s="30"/>
      <c r="E18" s="4">
        <v>10</v>
      </c>
      <c r="F18" s="6" t="s">
        <v>6</v>
      </c>
      <c r="G18" t="s">
        <v>10</v>
      </c>
      <c r="H18" s="2"/>
      <c r="I18" s="2">
        <f>E21</f>
        <v>4200000</v>
      </c>
      <c r="J18" s="2">
        <f>I18*(1+$E$22)</f>
        <v>4410000</v>
      </c>
      <c r="K18" s="2">
        <f t="shared" ref="K18:P18" si="1">J18*(1+$E$22)</f>
        <v>4630500</v>
      </c>
      <c r="L18" s="2">
        <f t="shared" si="1"/>
        <v>4862025</v>
      </c>
      <c r="M18" s="2">
        <f t="shared" si="1"/>
        <v>5105126.25</v>
      </c>
      <c r="N18" s="2">
        <f t="shared" si="1"/>
        <v>5360382.5625</v>
      </c>
      <c r="O18" s="2">
        <f t="shared" si="1"/>
        <v>5628401.6906249998</v>
      </c>
      <c r="P18" s="2">
        <f t="shared" si="1"/>
        <v>5909821.7751562502</v>
      </c>
      <c r="Q18" s="2"/>
      <c r="R18" s="2"/>
      <c r="T18" s="2"/>
      <c r="U18" s="2"/>
    </row>
    <row r="19" spans="2:34" x14ac:dyDescent="0.25">
      <c r="B19" s="29" t="s">
        <v>7</v>
      </c>
      <c r="C19" s="30"/>
      <c r="D19" s="30"/>
      <c r="E19" s="3">
        <v>400000</v>
      </c>
      <c r="F19" s="6" t="s">
        <v>17</v>
      </c>
      <c r="G19" t="s">
        <v>24</v>
      </c>
      <c r="H19" s="2"/>
      <c r="I19" s="2">
        <f>-$E$23*I18</f>
        <v>-3780000</v>
      </c>
      <c r="J19" s="2">
        <f t="shared" ref="J19:P19" si="2">-$E$23*J18</f>
        <v>-3969000</v>
      </c>
      <c r="K19" s="2">
        <f t="shared" si="2"/>
        <v>-4167450</v>
      </c>
      <c r="L19" s="2">
        <f t="shared" si="2"/>
        <v>-4375822.5</v>
      </c>
      <c r="M19" s="2">
        <f t="shared" si="2"/>
        <v>-4594613.625</v>
      </c>
      <c r="N19" s="2">
        <f t="shared" si="2"/>
        <v>-4824344.3062500004</v>
      </c>
      <c r="O19" s="2">
        <f t="shared" si="2"/>
        <v>-5065561.5215624999</v>
      </c>
      <c r="P19" s="2">
        <f t="shared" si="2"/>
        <v>-5318839.5976406252</v>
      </c>
      <c r="Q19" s="2"/>
      <c r="R19" s="2"/>
      <c r="T19" s="2"/>
      <c r="U19" s="2"/>
    </row>
    <row r="20" spans="2:34" x14ac:dyDescent="0.25">
      <c r="B20" s="29" t="s">
        <v>9</v>
      </c>
      <c r="C20" s="30"/>
      <c r="D20" s="30"/>
      <c r="E20" s="3">
        <v>350000</v>
      </c>
      <c r="F20" s="6" t="s">
        <v>17</v>
      </c>
      <c r="G20" t="s">
        <v>25</v>
      </c>
      <c r="H20" s="2"/>
      <c r="I20" s="2">
        <f>-E15</f>
        <v>-70000</v>
      </c>
      <c r="J20" s="2">
        <f>I20*(1+$E$16)</f>
        <v>-72800</v>
      </c>
      <c r="K20" s="2">
        <f t="shared" ref="K20:P20" si="3">J20*(1+$E$16)</f>
        <v>-75712</v>
      </c>
      <c r="L20" s="2">
        <f t="shared" si="3"/>
        <v>-78740.479999999996</v>
      </c>
      <c r="M20" s="2">
        <f t="shared" si="3"/>
        <v>-81890.099199999997</v>
      </c>
      <c r="N20" s="2">
        <f t="shared" si="3"/>
        <v>-85165.703167999993</v>
      </c>
      <c r="O20" s="2">
        <f t="shared" si="3"/>
        <v>-88572.331294719988</v>
      </c>
      <c r="P20" s="2">
        <f t="shared" si="3"/>
        <v>-92115.224546508791</v>
      </c>
      <c r="Q20" s="2"/>
      <c r="R20" s="2"/>
      <c r="T20" s="2"/>
      <c r="U20" s="2"/>
    </row>
    <row r="21" spans="2:34" x14ac:dyDescent="0.25">
      <c r="B21" s="29" t="s">
        <v>10</v>
      </c>
      <c r="C21" s="30"/>
      <c r="D21" s="30"/>
      <c r="E21" s="3">
        <f>4200000</f>
        <v>4200000</v>
      </c>
      <c r="F21" s="6" t="s">
        <v>17</v>
      </c>
      <c r="G21" t="s">
        <v>31</v>
      </c>
      <c r="H21" s="2"/>
      <c r="I21" s="2"/>
      <c r="J21" s="2"/>
      <c r="K21" s="2"/>
      <c r="L21" s="2"/>
      <c r="M21" s="2"/>
      <c r="N21" s="2"/>
      <c r="O21" s="2"/>
      <c r="P21" s="2">
        <f>Q16+R16</f>
        <v>-300000</v>
      </c>
      <c r="Q21" s="2"/>
      <c r="R21" s="2"/>
      <c r="T21" s="2"/>
      <c r="U21" s="2"/>
    </row>
    <row r="22" spans="2:34" x14ac:dyDescent="0.25">
      <c r="B22" s="29" t="s">
        <v>11</v>
      </c>
      <c r="C22" s="30"/>
      <c r="D22" s="30"/>
      <c r="E22" s="5">
        <v>0.05</v>
      </c>
      <c r="F22" s="6" t="s">
        <v>5</v>
      </c>
      <c r="G22" t="s">
        <v>26</v>
      </c>
      <c r="H22" s="2">
        <f>H18+H16+H17+H19+H20+H21</f>
        <v>0</v>
      </c>
      <c r="I22" s="2">
        <f t="shared" ref="I22:P22" si="4">I18+I16+I17+I19+I20+I21</f>
        <v>200000</v>
      </c>
      <c r="J22" s="2">
        <f t="shared" si="4"/>
        <v>218200</v>
      </c>
      <c r="K22" s="2">
        <f t="shared" si="4"/>
        <v>237338</v>
      </c>
      <c r="L22" s="2">
        <f t="shared" si="4"/>
        <v>257462.02000000002</v>
      </c>
      <c r="M22" s="2">
        <f t="shared" si="4"/>
        <v>278622.5258</v>
      </c>
      <c r="N22" s="2">
        <f t="shared" si="4"/>
        <v>300872.55308199965</v>
      </c>
      <c r="O22" s="2">
        <f t="shared" si="4"/>
        <v>324267.83776777989</v>
      </c>
      <c r="P22" s="2">
        <f t="shared" si="4"/>
        <v>448866.95296911628</v>
      </c>
      <c r="Q22" s="2"/>
      <c r="R22" s="2"/>
    </row>
    <row r="23" spans="2:34" x14ac:dyDescent="0.25">
      <c r="B23" s="29" t="s">
        <v>12</v>
      </c>
      <c r="C23" s="30"/>
      <c r="D23" s="30"/>
      <c r="E23" s="5">
        <v>0.9</v>
      </c>
      <c r="F23" s="6" t="s">
        <v>13</v>
      </c>
      <c r="G23" t="s">
        <v>27</v>
      </c>
      <c r="H23" s="2">
        <f>$E$24*H22</f>
        <v>0</v>
      </c>
      <c r="I23" s="2">
        <f t="shared" ref="I23:P23" si="5">$E$24*I22</f>
        <v>42000</v>
      </c>
      <c r="J23" s="2">
        <f t="shared" si="5"/>
        <v>45822</v>
      </c>
      <c r="K23" s="2">
        <f t="shared" si="5"/>
        <v>49840.979999999996</v>
      </c>
      <c r="L23" s="2">
        <f t="shared" si="5"/>
        <v>54067.0242</v>
      </c>
      <c r="M23" s="2">
        <f t="shared" si="5"/>
        <v>58510.730417999999</v>
      </c>
      <c r="N23" s="2">
        <f t="shared" si="5"/>
        <v>63183.236147219926</v>
      </c>
      <c r="O23" s="2">
        <f t="shared" si="5"/>
        <v>68096.245931233774</v>
      </c>
      <c r="P23" s="2">
        <f t="shared" si="5"/>
        <v>94262.060123514413</v>
      </c>
      <c r="Q23" s="2"/>
      <c r="R23" s="2"/>
    </row>
    <row r="24" spans="2:34" x14ac:dyDescent="0.25">
      <c r="B24" s="29" t="s">
        <v>14</v>
      </c>
      <c r="C24" s="30"/>
      <c r="D24" s="30"/>
      <c r="E24" s="5">
        <v>0.21</v>
      </c>
      <c r="F24" s="6"/>
      <c r="G24" t="s">
        <v>0</v>
      </c>
      <c r="H24" s="2">
        <f>H15+H14+H20+H17+H18+H19-H23</f>
        <v>-1850000</v>
      </c>
      <c r="I24" s="2">
        <f>I15+I14+I20+I17+I18+I19-I23</f>
        <v>308000</v>
      </c>
      <c r="J24" s="2">
        <f t="shared" ref="I24:P24" si="6">J15+J14+J20+J17+J18+J19-J23</f>
        <v>322378</v>
      </c>
      <c r="K24" s="2">
        <f t="shared" si="6"/>
        <v>337497.02</v>
      </c>
      <c r="L24" s="2">
        <f t="shared" si="6"/>
        <v>353394.99579999957</v>
      </c>
      <c r="M24" s="2">
        <f t="shared" si="6"/>
        <v>370111.79538199992</v>
      </c>
      <c r="N24" s="2">
        <f t="shared" si="6"/>
        <v>387689.31693477964</v>
      </c>
      <c r="O24" s="2">
        <f t="shared" si="6"/>
        <v>406171.59183654608</v>
      </c>
      <c r="P24" s="2">
        <f t="shared" si="6"/>
        <v>1154604.8928456018</v>
      </c>
      <c r="Q24" s="2"/>
      <c r="R24" s="2"/>
    </row>
    <row r="25" spans="2:34" x14ac:dyDescent="0.25">
      <c r="B25" s="29" t="s">
        <v>15</v>
      </c>
      <c r="C25" s="30"/>
      <c r="D25" s="30"/>
      <c r="E25" s="5">
        <v>0.05</v>
      </c>
      <c r="F25" s="6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34" x14ac:dyDescent="0.25">
      <c r="B26" s="29" t="s">
        <v>16</v>
      </c>
      <c r="C26" s="30"/>
      <c r="D26" s="30"/>
      <c r="E26" s="18">
        <v>7.0000000000000007E-2</v>
      </c>
      <c r="F26" s="6"/>
      <c r="H26" s="2"/>
      <c r="I26" s="2"/>
      <c r="J26" s="2"/>
      <c r="K26" s="2"/>
      <c r="L26" s="2"/>
      <c r="M26" s="2"/>
      <c r="N26" s="2"/>
      <c r="O26" s="2"/>
      <c r="P26" s="2"/>
      <c r="Q26" s="2"/>
      <c r="R26" s="9"/>
      <c r="S26" s="9"/>
    </row>
    <row r="27" spans="2:34" ht="15.75" thickBot="1" x14ac:dyDescent="0.3">
      <c r="B27" s="39" t="s">
        <v>18</v>
      </c>
      <c r="C27" s="40"/>
      <c r="D27" s="40"/>
      <c r="E27" s="7">
        <v>0.11</v>
      </c>
      <c r="F27" s="8"/>
      <c r="G27" s="20">
        <v>0.12350000000000017</v>
      </c>
      <c r="H27" s="15" t="s">
        <v>28</v>
      </c>
      <c r="I27" s="25">
        <f>(1+E25)*(1+E26)-1</f>
        <v>0.12350000000000017</v>
      </c>
      <c r="J27" s="14" t="s">
        <v>20</v>
      </c>
      <c r="K27" s="13">
        <f>H24+NPV(G27,I24:P24)</f>
        <v>173456.11874419008</v>
      </c>
      <c r="L27" s="14" t="s">
        <v>29</v>
      </c>
      <c r="M27" s="22">
        <f>IRR(H24:P24)</f>
        <v>0.14550133629517403</v>
      </c>
      <c r="N27" s="2"/>
      <c r="O27" s="2"/>
      <c r="P27" s="2"/>
      <c r="Q27" s="2"/>
    </row>
    <row r="28" spans="2:34" x14ac:dyDescent="0.25">
      <c r="H28" s="2"/>
      <c r="I28" s="5">
        <f>(1+E25)*(1+E27)-1</f>
        <v>0.1655000000000002</v>
      </c>
      <c r="J28" s="14" t="s">
        <v>20</v>
      </c>
      <c r="K28" s="13">
        <f>H24+NPV(I28,I24:P24)</f>
        <v>-138811.6471266509</v>
      </c>
    </row>
    <row r="29" spans="2:34" x14ac:dyDescent="0.25">
      <c r="I29" s="2"/>
      <c r="J29" s="2"/>
      <c r="K29" s="2"/>
      <c r="L29" s="31" t="s">
        <v>30</v>
      </c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16"/>
      <c r="Z29" s="16"/>
      <c r="AA29" s="16"/>
      <c r="AB29" s="16"/>
      <c r="AC29" s="16"/>
      <c r="AD29" s="16"/>
      <c r="AE29" s="16"/>
      <c r="AF29" s="16"/>
      <c r="AG29" s="16"/>
      <c r="AH29" s="16"/>
    </row>
    <row r="30" spans="2:34" x14ac:dyDescent="0.25">
      <c r="B30" s="4"/>
      <c r="C30" s="23">
        <v>-0.1</v>
      </c>
      <c r="D30" s="4">
        <v>0</v>
      </c>
      <c r="E30" s="23">
        <v>0.1</v>
      </c>
      <c r="K30" s="17"/>
      <c r="L30" s="3"/>
      <c r="M30" s="3"/>
      <c r="N30" s="32" t="s">
        <v>11</v>
      </c>
      <c r="O30" s="33"/>
      <c r="P30" s="33"/>
      <c r="Q30" s="33"/>
      <c r="R30" s="33"/>
      <c r="S30" s="33"/>
      <c r="T30" s="33"/>
      <c r="U30" s="33"/>
      <c r="V30" s="33"/>
      <c r="W30" s="33"/>
      <c r="X30" s="34"/>
      <c r="Y30" s="19"/>
      <c r="Z30" s="19"/>
      <c r="AA30" s="19"/>
      <c r="AB30" s="19"/>
      <c r="AC30" s="19"/>
      <c r="AD30" s="19"/>
      <c r="AE30" s="19"/>
      <c r="AF30" s="19"/>
      <c r="AG30" s="19"/>
      <c r="AH30" s="19"/>
    </row>
    <row r="31" spans="2:34" x14ac:dyDescent="0.25">
      <c r="B31" s="4" t="s">
        <v>25</v>
      </c>
      <c r="C31" s="24">
        <v>203979.34448014642</v>
      </c>
      <c r="D31" s="24">
        <v>173456.11874419008</v>
      </c>
      <c r="E31" s="24">
        <v>142932.89300823468</v>
      </c>
      <c r="H31" t="s">
        <v>28</v>
      </c>
      <c r="I31" t="s">
        <v>20</v>
      </c>
      <c r="K31" s="2"/>
      <c r="L31" s="3"/>
      <c r="M31" s="3">
        <f>K27</f>
        <v>173456.11874419008</v>
      </c>
      <c r="N31" s="4">
        <v>0</v>
      </c>
      <c r="O31" s="5">
        <v>0.01</v>
      </c>
      <c r="P31" s="5">
        <v>0.02</v>
      </c>
      <c r="Q31" s="5">
        <v>0.03</v>
      </c>
      <c r="R31" s="5">
        <v>0.04</v>
      </c>
      <c r="S31" s="5">
        <v>0.05</v>
      </c>
      <c r="T31" s="5">
        <v>0.06</v>
      </c>
      <c r="U31" s="5">
        <v>7.0000000000000007E-2</v>
      </c>
      <c r="V31" s="5">
        <v>0.08</v>
      </c>
      <c r="W31" s="5">
        <v>0.09</v>
      </c>
      <c r="X31" s="5">
        <v>0.1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</row>
    <row r="32" spans="2:34" x14ac:dyDescent="0.25">
      <c r="B32" s="4" t="s">
        <v>10</v>
      </c>
      <c r="C32" s="24">
        <v>-15236.914052164415</v>
      </c>
      <c r="D32" s="24">
        <f>D31</f>
        <v>173456.11874419008</v>
      </c>
      <c r="E32" s="24">
        <v>362149.15154054435</v>
      </c>
      <c r="I32" s="26">
        <f>K27</f>
        <v>173456.11874419008</v>
      </c>
      <c r="K32" s="2"/>
      <c r="L32" s="35" t="s">
        <v>28</v>
      </c>
      <c r="M32" s="5">
        <v>0.05</v>
      </c>
      <c r="N32" s="24">
        <f t="dataTable" ref="N32:X49" dt2D="1" dtr="1" r1="E22" r2="G27" ca="1"/>
        <v>583947.84883434046</v>
      </c>
      <c r="O32" s="24">
        <v>654882.10847763298</v>
      </c>
      <c r="P32" s="24">
        <v>728595.27650205744</v>
      </c>
      <c r="Q32" s="24">
        <v>805190.28198513296</v>
      </c>
      <c r="R32" s="24">
        <v>884773.30476149032</v>
      </c>
      <c r="S32" s="24">
        <v>967453.85525670787</v>
      </c>
      <c r="T32" s="24">
        <v>1053344.8556567165</v>
      </c>
      <c r="U32" s="24">
        <v>1142562.7224241393</v>
      </c>
      <c r="V32" s="24">
        <v>1235227.450172856</v>
      </c>
      <c r="W32" s="24">
        <v>1331462.6969121066</v>
      </c>
      <c r="X32" s="24">
        <v>1431395.8706714851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</row>
    <row r="33" spans="2:34" x14ac:dyDescent="0.25">
      <c r="B33" s="4" t="s">
        <v>1</v>
      </c>
      <c r="C33" s="24">
        <v>305515.83022067999</v>
      </c>
      <c r="D33" s="24">
        <f>D32</f>
        <v>173456.11874419008</v>
      </c>
      <c r="E33" s="24">
        <v>41396.407267699949</v>
      </c>
      <c r="H33" s="21">
        <v>0</v>
      </c>
      <c r="I33" s="28">
        <f t="dataTable" ref="I33:I55" dt2D="0" dtr="0" r1="G27"/>
        <v>1789847.6127989274</v>
      </c>
      <c r="K33" s="2"/>
      <c r="L33" s="36"/>
      <c r="M33" s="5">
        <v>0.06</v>
      </c>
      <c r="N33" s="24">
        <v>472588.73899679026</v>
      </c>
      <c r="O33" s="24">
        <v>539696.05844105594</v>
      </c>
      <c r="P33" s="24">
        <v>609411.91816220339</v>
      </c>
      <c r="Q33" s="24">
        <v>681832.49148347974</v>
      </c>
      <c r="R33" s="24">
        <v>757056.97993692942</v>
      </c>
      <c r="S33" s="24">
        <v>835187.68747360259</v>
      </c>
      <c r="T33" s="24">
        <v>916330.09591331799</v>
      </c>
      <c r="U33" s="24">
        <v>1000592.9416444898</v>
      </c>
      <c r="V33" s="24">
        <v>1088088.2935844916</v>
      </c>
      <c r="W33" s="24">
        <v>1178931.6324110492</v>
      </c>
      <c r="X33" s="24">
        <v>1273241.9310751799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</row>
    <row r="34" spans="2:34" x14ac:dyDescent="0.25">
      <c r="H34" s="21">
        <v>0.01</v>
      </c>
      <c r="I34" s="28">
        <v>1600624.6740503903</v>
      </c>
      <c r="K34" s="2"/>
      <c r="L34" s="36"/>
      <c r="M34" s="5">
        <v>7.0000000000000007E-2</v>
      </c>
      <c r="N34" s="24">
        <v>368575.26820761105</v>
      </c>
      <c r="O34" s="24">
        <v>432112.91111579258</v>
      </c>
      <c r="P34" s="24">
        <v>498101.01299741864</v>
      </c>
      <c r="Q34" s="24">
        <v>566629.50015672855</v>
      </c>
      <c r="R34" s="24">
        <v>637791.12181240227</v>
      </c>
      <c r="S34" s="24">
        <v>711681.51912936755</v>
      </c>
      <c r="T34" s="24">
        <v>788399.29540182697</v>
      </c>
      <c r="U34" s="24">
        <v>868046.08739729412</v>
      </c>
      <c r="V34" s="24">
        <v>950726.63787132688</v>
      </c>
      <c r="W34" s="24">
        <v>1036548.8692627088</v>
      </c>
      <c r="X34" s="24">
        <v>1125623.9585788171</v>
      </c>
      <c r="Y34" s="19"/>
      <c r="Z34" s="19"/>
      <c r="AA34" s="19"/>
      <c r="AB34" s="19"/>
      <c r="AC34" s="19"/>
      <c r="AD34" s="19"/>
      <c r="AE34" s="19"/>
      <c r="AF34" s="19"/>
      <c r="AG34" s="19"/>
      <c r="AH34" s="19"/>
    </row>
    <row r="35" spans="2:34" x14ac:dyDescent="0.25">
      <c r="B35" s="4"/>
      <c r="C35" s="23">
        <v>-0.1</v>
      </c>
      <c r="D35" s="23">
        <v>0.1</v>
      </c>
      <c r="H35" s="21">
        <v>0.02</v>
      </c>
      <c r="I35" s="28">
        <v>1424853.4307973972</v>
      </c>
      <c r="K35" s="2"/>
      <c r="L35" s="36"/>
      <c r="M35" s="5">
        <v>0.08</v>
      </c>
      <c r="N35" s="24">
        <v>271323.91167531954</v>
      </c>
      <c r="O35" s="24">
        <v>331528.97197197098</v>
      </c>
      <c r="P35" s="24">
        <v>394037.68959651981</v>
      </c>
      <c r="Q35" s="24">
        <v>458934.20960511453</v>
      </c>
      <c r="R35" s="24">
        <v>526305.31043939432</v>
      </c>
      <c r="S35" s="24">
        <v>596240.46818605158</v>
      </c>
      <c r="T35" s="24">
        <v>668831.92190634785</v>
      </c>
      <c r="U35" s="24">
        <v>744174.74004465528</v>
      </c>
      <c r="V35" s="24">
        <v>822366.88792504184</v>
      </c>
      <c r="W35" s="24">
        <v>903509.29634492053</v>
      </c>
      <c r="X35" s="24">
        <v>987705.93127482943</v>
      </c>
      <c r="Y35" s="19"/>
      <c r="Z35" s="19"/>
      <c r="AA35" s="19"/>
      <c r="AB35" s="19"/>
      <c r="AC35" s="19"/>
      <c r="AD35" s="19"/>
      <c r="AE35" s="19"/>
      <c r="AF35" s="19"/>
      <c r="AG35" s="19"/>
      <c r="AH35" s="19"/>
    </row>
    <row r="36" spans="2:34" x14ac:dyDescent="0.25">
      <c r="B36" s="4" t="s">
        <v>10</v>
      </c>
      <c r="C36" s="5">
        <f>C32/D32-1</f>
        <v>-1.0878430473509875</v>
      </c>
      <c r="D36" s="5">
        <f>E32/D32-1</f>
        <v>1.0878430473509861</v>
      </c>
      <c r="H36" s="21">
        <v>0.03</v>
      </c>
      <c r="I36" s="28">
        <v>1261401.5928698876</v>
      </c>
      <c r="K36" s="2"/>
      <c r="L36" s="36"/>
      <c r="M36" s="5">
        <v>0.09</v>
      </c>
      <c r="N36" s="24">
        <v>180303.85779825901</v>
      </c>
      <c r="O36" s="24">
        <v>237395.04366093897</v>
      </c>
      <c r="P36" s="24">
        <v>296653.44958136883</v>
      </c>
      <c r="Q36" s="24">
        <v>358157.86617954448</v>
      </c>
      <c r="R36" s="24">
        <v>421989.5423498773</v>
      </c>
      <c r="S36" s="24">
        <v>488232.24511940731</v>
      </c>
      <c r="T36" s="24">
        <v>556972.32050110865</v>
      </c>
      <c r="U36" s="24">
        <v>628298.75535073504</v>
      </c>
      <c r="V36" s="24">
        <v>702303.24023555126</v>
      </c>
      <c r="W36" s="24">
        <v>779080.23332336219</v>
      </c>
      <c r="X36" s="24">
        <v>858727.02530024434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</row>
    <row r="37" spans="2:34" x14ac:dyDescent="0.25">
      <c r="B37" s="4" t="s">
        <v>1</v>
      </c>
      <c r="C37" s="5">
        <f>C33/D33-1</f>
        <v>0.7613436322257916</v>
      </c>
      <c r="D37" s="5">
        <f>E33/D33-1</f>
        <v>-0.76134363222579293</v>
      </c>
      <c r="H37" s="21">
        <v>0.04</v>
      </c>
      <c r="I37" s="28">
        <v>1109244.5038378057</v>
      </c>
      <c r="K37" s="2"/>
      <c r="L37" s="36"/>
      <c r="M37" s="5">
        <v>0.1</v>
      </c>
      <c r="N37" s="24">
        <v>95031.737828266341</v>
      </c>
      <c r="O37" s="24">
        <v>149210.98122109892</v>
      </c>
      <c r="P37" s="24">
        <v>205430.53916745679</v>
      </c>
      <c r="Q37" s="24">
        <v>263764.2393021374</v>
      </c>
      <c r="R37" s="24">
        <v>324288.20562016265</v>
      </c>
      <c r="S37" s="24">
        <v>387080.91427259566</v>
      </c>
      <c r="T37" s="24">
        <v>452223.25028846972</v>
      </c>
      <c r="U37" s="24">
        <v>519798.56523065455</v>
      </c>
      <c r="V37" s="24">
        <v>589892.73579344153</v>
      </c>
      <c r="W37" s="24">
        <v>662594.22334964946</v>
      </c>
      <c r="X37" s="24">
        <v>737994.13445507037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</row>
    <row r="38" spans="2:34" x14ac:dyDescent="0.25">
      <c r="B38" s="4" t="s">
        <v>25</v>
      </c>
      <c r="C38" s="5">
        <f>C31/D31-1</f>
        <v>0.17597087930332078</v>
      </c>
      <c r="D38" s="5">
        <f>E31/D31-1</f>
        <v>-0.17597087930331534</v>
      </c>
      <c r="H38" s="21">
        <v>0.05</v>
      </c>
      <c r="I38" s="28">
        <v>967453.85525670787</v>
      </c>
      <c r="J38" s="16"/>
      <c r="K38" s="2"/>
      <c r="L38" s="36"/>
      <c r="M38" s="5">
        <v>0.11</v>
      </c>
      <c r="N38" s="24">
        <v>15066.929503638763</v>
      </c>
      <c r="O38" s="24">
        <v>66520.839857410174</v>
      </c>
      <c r="P38" s="24">
        <v>119896.9328992276</v>
      </c>
      <c r="Q38" s="24">
        <v>175264.43260410987</v>
      </c>
      <c r="R38" s="24">
        <v>232694.7094825916</v>
      </c>
      <c r="S38" s="24">
        <v>292261.33262419654</v>
      </c>
      <c r="T38" s="24">
        <v>354040.12260338198</v>
      </c>
      <c r="U38" s="24">
        <v>418109.20525522577</v>
      </c>
      <c r="V38" s="24">
        <v>484549.06632810738</v>
      </c>
      <c r="W38" s="24">
        <v>553442.60702062212</v>
      </c>
      <c r="X38" s="24">
        <v>624875.20041001914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</row>
    <row r="39" spans="2:34" x14ac:dyDescent="0.25">
      <c r="H39" s="21">
        <v>0.06</v>
      </c>
      <c r="I39" s="28">
        <v>835187.68747360259</v>
      </c>
      <c r="J39" s="16"/>
      <c r="K39" s="2"/>
      <c r="L39" s="36"/>
      <c r="M39" s="5">
        <v>0.12</v>
      </c>
      <c r="N39" s="24">
        <v>-59992.632708007004</v>
      </c>
      <c r="O39" s="24">
        <v>-11091.45420661848</v>
      </c>
      <c r="P39" s="24">
        <v>39621.857800935628</v>
      </c>
      <c r="Q39" s="24">
        <v>92212.25374214258</v>
      </c>
      <c r="R39" s="24">
        <v>146746.69183950406</v>
      </c>
      <c r="S39" s="24">
        <v>203294.18668549391</v>
      </c>
      <c r="T39" s="24">
        <v>261925.8586212392</v>
      </c>
      <c r="U39" s="24">
        <v>322714.98392568901</v>
      </c>
      <c r="V39" s="24">
        <v>385737.04582202667</v>
      </c>
      <c r="W39" s="24">
        <v>451069.78630805528</v>
      </c>
      <c r="X39" s="24">
        <v>518793.25881734816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</row>
    <row r="40" spans="2:34" x14ac:dyDescent="0.25">
      <c r="H40" s="21">
        <v>7.0000000000000007E-2</v>
      </c>
      <c r="I40" s="28">
        <v>711681.51912936755</v>
      </c>
      <c r="J40" s="16"/>
      <c r="K40" s="2"/>
      <c r="L40" s="36"/>
      <c r="M40" s="5">
        <v>0.1235</v>
      </c>
      <c r="N40" s="24">
        <v>-85173.556970917154</v>
      </c>
      <c r="O40" s="24">
        <v>-37127.463309849845</v>
      </c>
      <c r="P40" s="24">
        <v>12694.037827729248</v>
      </c>
      <c r="Q40" s="24">
        <v>64354.474122494459</v>
      </c>
      <c r="R40" s="24">
        <v>117919.33493798831</v>
      </c>
      <c r="S40" s="24">
        <v>173456.11874419171</v>
      </c>
      <c r="T40" s="24">
        <v>231034.38132531336</v>
      </c>
      <c r="U40" s="24">
        <v>290725.78477843758</v>
      </c>
      <c r="V40" s="24">
        <v>352604.14730958175</v>
      </c>
      <c r="W40" s="24">
        <v>416745.49383375281</v>
      </c>
      <c r="X40" s="24">
        <v>483228.10738561675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</row>
    <row r="41" spans="2:34" x14ac:dyDescent="0.25">
      <c r="H41" s="21">
        <v>0.08</v>
      </c>
      <c r="I41" s="28">
        <v>596240.46818605158</v>
      </c>
      <c r="J41" s="16"/>
      <c r="K41" s="2"/>
      <c r="L41" s="36"/>
      <c r="M41" s="5">
        <v>0.13</v>
      </c>
      <c r="N41" s="24">
        <v>-130514.19966504141</v>
      </c>
      <c r="O41" s="24">
        <v>-84005.970590140438</v>
      </c>
      <c r="P41" s="24">
        <v>-35788.204822151223</v>
      </c>
      <c r="Q41" s="24">
        <v>14200.078042145818</v>
      </c>
      <c r="R41" s="24">
        <v>66021.737631279044</v>
      </c>
      <c r="S41" s="24">
        <v>119741.55816556746</v>
      </c>
      <c r="T41" s="24">
        <v>175426.29457305465</v>
      </c>
      <c r="U41" s="24">
        <v>233144.7193611993</v>
      </c>
      <c r="V41" s="24">
        <v>292967.67025060533</v>
      </c>
      <c r="W41" s="24">
        <v>354968.09857706632</v>
      </c>
      <c r="X41" s="24">
        <v>419221.11846825387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</row>
    <row r="42" spans="2:34" x14ac:dyDescent="0.25">
      <c r="H42" s="21">
        <v>0.09</v>
      </c>
      <c r="I42" s="28">
        <v>488232.24511940731</v>
      </c>
      <c r="J42" s="16"/>
      <c r="K42" s="2"/>
      <c r="L42" s="36"/>
      <c r="M42" s="5">
        <v>0.14000000000000001</v>
      </c>
      <c r="N42" s="24">
        <v>-196833.55348865455</v>
      </c>
      <c r="O42" s="24">
        <v>-152570.23256100505</v>
      </c>
      <c r="P42" s="24">
        <v>-106693.09490126907</v>
      </c>
      <c r="Q42" s="24">
        <v>-59144.850829380797</v>
      </c>
      <c r="R42" s="24">
        <v>-9866.4506695484743</v>
      </c>
      <c r="S42" s="24">
        <v>41202.957646186696</v>
      </c>
      <c r="T42" s="24">
        <v>94126.071673673578</v>
      </c>
      <c r="U42" s="24">
        <v>148967.47825753596</v>
      </c>
      <c r="V42" s="24">
        <v>205793.69804306421</v>
      </c>
      <c r="W42" s="24">
        <v>264673.23070497857</v>
      </c>
      <c r="X42" s="24">
        <v>325676.60089894291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</row>
    <row r="43" spans="2:34" x14ac:dyDescent="0.25">
      <c r="H43" s="21">
        <v>0.1</v>
      </c>
      <c r="I43" s="28">
        <v>387080.91427259566</v>
      </c>
      <c r="J43" s="16"/>
      <c r="K43" s="2"/>
      <c r="L43" s="36"/>
      <c r="M43" s="5">
        <f>M27</f>
        <v>0.14550133629517403</v>
      </c>
      <c r="N43" s="24">
        <v>-428341.96219118382</v>
      </c>
      <c r="O43" s="24">
        <v>-391863.17543856846</v>
      </c>
      <c r="P43" s="24">
        <v>-354097.99846478482</v>
      </c>
      <c r="Q43" s="24">
        <v>-315001.65595583431</v>
      </c>
      <c r="R43" s="24">
        <v>-274528.01444318029</v>
      </c>
      <c r="S43" s="24">
        <v>-232629.54987346008</v>
      </c>
      <c r="T43" s="24">
        <v>-189257.3146466983</v>
      </c>
      <c r="U43" s="24">
        <v>-144360.90411858144</v>
      </c>
      <c r="V43" s="24">
        <v>-97888.422562370077</v>
      </c>
      <c r="W43" s="24">
        <v>-49786.448586009443</v>
      </c>
      <c r="X43" s="24">
        <v>0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</row>
    <row r="44" spans="2:34" x14ac:dyDescent="0.25">
      <c r="H44" s="21">
        <v>0.11</v>
      </c>
      <c r="I44" s="28">
        <v>292261.33262419654</v>
      </c>
      <c r="J44" s="16"/>
      <c r="K44" s="2"/>
      <c r="L44" s="36"/>
      <c r="M44" s="5">
        <v>0.15</v>
      </c>
      <c r="N44" s="24">
        <v>-259258.00260767736</v>
      </c>
      <c r="O44" s="24">
        <v>-217102.31246171193</v>
      </c>
      <c r="P44" s="24">
        <v>-173422.17464245437</v>
      </c>
      <c r="Q44" s="24">
        <v>-128163.73297724826</v>
      </c>
      <c r="R44" s="24">
        <v>-81271.481943258317</v>
      </c>
      <c r="S44" s="24">
        <v>-32688.227022274164</v>
      </c>
      <c r="T44" s="24">
        <v>17644.955597358057</v>
      </c>
      <c r="U44" s="24">
        <v>69788.759977155132</v>
      </c>
      <c r="V44" s="24">
        <v>123805.69204872986</v>
      </c>
      <c r="W44" s="24">
        <v>179760.11190329166</v>
      </c>
      <c r="X44" s="24">
        <v>237718.27675590967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</row>
    <row r="45" spans="2:34" x14ac:dyDescent="0.25">
      <c r="H45" s="21">
        <v>0.12</v>
      </c>
      <c r="I45" s="28">
        <v>203294.18668549391</v>
      </c>
      <c r="J45" s="16"/>
      <c r="K45" s="2"/>
      <c r="L45" s="36"/>
      <c r="M45" s="5">
        <v>0.16</v>
      </c>
      <c r="N45" s="24">
        <v>-318069.06561374408</v>
      </c>
      <c r="O45" s="24">
        <v>-277893.60573243164</v>
      </c>
      <c r="P45" s="24">
        <v>-236277.19740635669</v>
      </c>
      <c r="Q45" s="24">
        <v>-193169.18090897659</v>
      </c>
      <c r="R45" s="24">
        <v>-148517.34991387161</v>
      </c>
      <c r="S45" s="24">
        <v>-102267.91439986252</v>
      </c>
      <c r="T45" s="24">
        <v>-54365.462946225889</v>
      </c>
      <c r="U45" s="24">
        <v>-4752.9244128761347</v>
      </c>
      <c r="V45" s="24">
        <v>46628.47099956288</v>
      </c>
      <c r="W45" s="24">
        <v>99839.231314904755</v>
      </c>
      <c r="X45" s="24">
        <v>154941.64297687029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</row>
    <row r="46" spans="2:34" x14ac:dyDescent="0.25">
      <c r="H46" s="21">
        <v>0.1235</v>
      </c>
      <c r="I46" s="28">
        <v>173456.11874419171</v>
      </c>
      <c r="J46" s="27"/>
      <c r="K46" s="2"/>
      <c r="L46" s="36"/>
      <c r="M46" s="5">
        <v>0.17</v>
      </c>
      <c r="N46" s="24">
        <v>-373524.87882210687</v>
      </c>
      <c r="O46" s="24">
        <v>-335211.31954957475</v>
      </c>
      <c r="P46" s="24">
        <v>-295534.88163172011</v>
      </c>
      <c r="Q46" s="24">
        <v>-254447.8831347581</v>
      </c>
      <c r="R46" s="24">
        <v>-211901.19100809051</v>
      </c>
      <c r="S46" s="24">
        <v>-167844.18635508278</v>
      </c>
      <c r="T46" s="24">
        <v>-122224.72913372749</v>
      </c>
      <c r="U46" s="24">
        <v>-74989.122282419121</v>
      </c>
      <c r="V46" s="24">
        <v>-26082.07526608347</v>
      </c>
      <c r="W46" s="24">
        <v>24553.332962087588</v>
      </c>
      <c r="X46" s="24">
        <v>76975.691588086542</v>
      </c>
      <c r="Y46" s="19"/>
      <c r="Z46" s="19"/>
      <c r="AA46" s="19"/>
      <c r="AB46" s="19"/>
      <c r="AC46" s="19"/>
      <c r="AD46" s="19"/>
      <c r="AE46" s="19"/>
      <c r="AF46" s="19"/>
      <c r="AG46" s="19"/>
      <c r="AH46" s="19"/>
    </row>
    <row r="47" spans="2:34" x14ac:dyDescent="0.25">
      <c r="H47" s="21">
        <v>0.13</v>
      </c>
      <c r="I47" s="28">
        <v>119741.55816556746</v>
      </c>
      <c r="J47" s="16"/>
      <c r="K47" s="2"/>
      <c r="L47" s="36"/>
      <c r="M47" s="5">
        <v>0.18</v>
      </c>
      <c r="N47" s="24">
        <v>-425862.3582454503</v>
      </c>
      <c r="O47" s="24">
        <v>-389300.70777797513</v>
      </c>
      <c r="P47" s="24">
        <v>-351449.22254463937</v>
      </c>
      <c r="Q47" s="24">
        <v>-312262.99657783448</v>
      </c>
      <c r="R47" s="24">
        <v>-271695.76158203464</v>
      </c>
      <c r="S47" s="24">
        <v>-229699.85440039332</v>
      </c>
      <c r="T47" s="24">
        <v>-186226.18394811801</v>
      </c>
      <c r="U47" s="24">
        <v>-141224.19760815543</v>
      </c>
      <c r="V47" s="24">
        <v>-94641.847084752982</v>
      </c>
      <c r="W47" s="24">
        <v>-46425.553710447159</v>
      </c>
      <c r="X47" s="24">
        <v>3479.826797981048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</row>
    <row r="48" spans="2:34" x14ac:dyDescent="0.25">
      <c r="H48" s="21">
        <v>0.14000000000000001</v>
      </c>
      <c r="I48" s="28">
        <v>41202.957646186696</v>
      </c>
      <c r="J48" s="16"/>
      <c r="K48" s="2"/>
      <c r="L48" s="36"/>
      <c r="M48" s="5">
        <v>0.19</v>
      </c>
      <c r="N48" s="24">
        <v>-475299.14303439413</v>
      </c>
      <c r="O48" s="24">
        <v>-440387.08016533102</v>
      </c>
      <c r="P48" s="24">
        <v>-404253.57050416013</v>
      </c>
      <c r="Q48" s="24">
        <v>-366856.297616889</v>
      </c>
      <c r="R48" s="24">
        <v>-328151.66535969079</v>
      </c>
      <c r="S48" s="24">
        <v>-288094.76738500828</v>
      </c>
      <c r="T48" s="24">
        <v>-246639.35614864621</v>
      </c>
      <c r="U48" s="24">
        <v>-203737.81141368952</v>
      </c>
      <c r="V48" s="24">
        <v>-159341.1082470878</v>
      </c>
      <c r="W48" s="24">
        <v>-113398.78450475866</v>
      </c>
      <c r="X48" s="24">
        <v>-65858.907801035559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</row>
    <row r="49" spans="8:34" x14ac:dyDescent="0.25">
      <c r="H49" s="21">
        <v>0.14550133629517403</v>
      </c>
      <c r="I49" s="28">
        <v>0</v>
      </c>
      <c r="J49" s="16"/>
      <c r="K49" s="2"/>
      <c r="L49" s="37"/>
      <c r="M49" s="5">
        <v>0.2</v>
      </c>
      <c r="N49" s="24">
        <v>-522035.34424722986</v>
      </c>
      <c r="O49" s="24">
        <v>-488677.61041500606</v>
      </c>
      <c r="P49" s="24">
        <v>-454162.50143537624</v>
      </c>
      <c r="Q49" s="24">
        <v>-418450.11807000055</v>
      </c>
      <c r="R49" s="24">
        <v>-381499.35829631588</v>
      </c>
      <c r="S49" s="24">
        <v>-343267.88870917074</v>
      </c>
      <c r="T49" s="24">
        <v>-303712.11545520602</v>
      </c>
      <c r="U49" s="24">
        <v>-262787.15469608712</v>
      </c>
      <c r="V49" s="24">
        <v>-220446.8025967041</v>
      </c>
      <c r="W49" s="24">
        <v>-176643.50483444845</v>
      </c>
      <c r="X49" s="24">
        <v>-131328.32562567457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</row>
    <row r="50" spans="8:34" x14ac:dyDescent="0.25">
      <c r="H50" s="21">
        <v>0.15</v>
      </c>
      <c r="I50" s="28">
        <v>-32688.227022274164</v>
      </c>
      <c r="J50" s="16"/>
      <c r="K50" s="2"/>
      <c r="M50" s="16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</row>
    <row r="51" spans="8:34" x14ac:dyDescent="0.25">
      <c r="H51" s="21">
        <v>0.16</v>
      </c>
      <c r="I51" s="28">
        <v>-102267.91439986252</v>
      </c>
      <c r="J51" s="16"/>
      <c r="K51" s="2"/>
    </row>
    <row r="52" spans="8:34" x14ac:dyDescent="0.25">
      <c r="H52" s="21">
        <v>0.17</v>
      </c>
      <c r="I52" s="28">
        <v>-167844.18635508278</v>
      </c>
      <c r="J52" s="16"/>
      <c r="K52" s="2"/>
    </row>
    <row r="53" spans="8:34" x14ac:dyDescent="0.25">
      <c r="H53" s="21">
        <v>0.18</v>
      </c>
      <c r="I53" s="28">
        <v>-229699.85440039332</v>
      </c>
      <c r="J53" s="16"/>
      <c r="K53" s="2"/>
    </row>
    <row r="54" spans="8:34" x14ac:dyDescent="0.25">
      <c r="H54" s="21">
        <v>0.19</v>
      </c>
      <c r="I54" s="28">
        <v>-288094.76738500828</v>
      </c>
      <c r="J54" s="16"/>
      <c r="K54" s="2"/>
    </row>
    <row r="55" spans="8:34" x14ac:dyDescent="0.25">
      <c r="H55" s="21">
        <v>0.2</v>
      </c>
      <c r="I55" s="28">
        <v>-343267.88870917074</v>
      </c>
      <c r="J55" s="16"/>
      <c r="K55" s="2"/>
    </row>
  </sheetData>
  <mergeCells count="18">
    <mergeCell ref="B17:D17"/>
    <mergeCell ref="B23:D23"/>
    <mergeCell ref="B24:D24"/>
    <mergeCell ref="L29:X29"/>
    <mergeCell ref="N30:X30"/>
    <mergeCell ref="L32:L49"/>
    <mergeCell ref="B1:K10"/>
    <mergeCell ref="B27:D27"/>
    <mergeCell ref="B25:D25"/>
    <mergeCell ref="B26:D26"/>
    <mergeCell ref="B18:D18"/>
    <mergeCell ref="B19:D19"/>
    <mergeCell ref="B20:D20"/>
    <mergeCell ref="B21:D21"/>
    <mergeCell ref="B22:D22"/>
    <mergeCell ref="B14:F14"/>
    <mergeCell ref="B15:D15"/>
    <mergeCell ref="B16:D16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Czech Technical University in Prague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Kucerkova, Blanka</dc:creator>
  <cp:lastModifiedBy>Kucerkova, Blanka</cp:lastModifiedBy>
  <dcterms:created xsi:type="dcterms:W3CDTF">2023-04-05T08:01:37Z</dcterms:created>
  <dcterms:modified xsi:type="dcterms:W3CDTF">2026-04-15T11:31:57Z</dcterms:modified>
</cp:coreProperties>
</file>