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anka\Documents\Vyuka skola\ZFM dálkaři\LS_2024_2025\2_konzultace\"/>
    </mc:Choice>
  </mc:AlternateContent>
  <xr:revisionPtr revIDLastSave="0" documentId="13_ncr:1_{9D392F7E-0074-4FA7-8DE2-A071B8307903}" xr6:coauthVersionLast="47" xr6:coauthVersionMax="47" xr10:uidLastSave="{00000000-0000-0000-0000-000000000000}"/>
  <bookViews>
    <workbookView xWindow="-120" yWindow="-120" windowWidth="20730" windowHeight="11160" activeTab="1" xr2:uid="{8C314D4C-E1E9-4FAD-B962-2C6B0DA8D252}"/>
  </bookViews>
  <sheets>
    <sheet name="Osnova" sheetId="2" r:id="rId1"/>
    <sheet name="Příklad 1" sheetId="4" r:id="rId2"/>
    <sheet name="Příklad 2" sheetId="5" r:id="rId3"/>
    <sheet name="Příklad 3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27" i="5" l="1"/>
  <c r="S25" i="5"/>
  <c r="S22" i="5"/>
  <c r="S21" i="5"/>
  <c r="S19" i="5"/>
  <c r="S23" i="5" s="1"/>
  <c r="S28" i="5" s="1"/>
  <c r="S29" i="5" s="1"/>
  <c r="L42" i="6"/>
  <c r="L43" i="6" s="1"/>
  <c r="K31" i="6"/>
  <c r="Z22" i="6"/>
  <c r="Z23" i="6" s="1"/>
  <c r="L47" i="6"/>
  <c r="L45" i="6"/>
  <c r="H37" i="6"/>
  <c r="F43" i="6"/>
  <c r="F41" i="6"/>
  <c r="J31" i="6"/>
  <c r="E31" i="6"/>
  <c r="F44" i="6" l="1"/>
  <c r="L48" i="6"/>
  <c r="L49" i="6" s="1"/>
  <c r="F28" i="6" s="1"/>
  <c r="F31" i="6" s="1"/>
  <c r="F45" i="6"/>
  <c r="F46" i="6" s="1"/>
  <c r="L28" i="5"/>
  <c r="L26" i="5"/>
  <c r="L24" i="5"/>
  <c r="L29" i="5" s="1"/>
  <c r="L30" i="5" s="1"/>
  <c r="E25" i="5"/>
  <c r="E22" i="5"/>
  <c r="E26" i="5" s="1"/>
  <c r="E72" i="4"/>
  <c r="E73" i="4"/>
  <c r="E76" i="4"/>
  <c r="C77" i="4"/>
  <c r="E64" i="4"/>
  <c r="C63" i="4"/>
  <c r="C66" i="4" s="1"/>
  <c r="E65" i="4"/>
  <c r="E66" i="4" s="1"/>
  <c r="E55" i="4"/>
  <c r="C54" i="4"/>
  <c r="C52" i="4"/>
  <c r="E54" i="4"/>
  <c r="C41" i="4"/>
  <c r="C44" i="4" s="1"/>
  <c r="E43" i="4"/>
  <c r="E44" i="4" s="1"/>
  <c r="C30" i="4"/>
  <c r="C33" i="4" s="1"/>
  <c r="E31" i="4"/>
  <c r="E33" i="4" s="1"/>
  <c r="E21" i="4"/>
  <c r="E22" i="4" s="1"/>
  <c r="C19" i="4"/>
  <c r="C22" i="4" s="1"/>
  <c r="C8" i="4"/>
  <c r="E11" i="4"/>
  <c r="E27" i="5" l="1"/>
  <c r="E28" i="5" s="1"/>
  <c r="E77" i="4"/>
  <c r="C55" i="4"/>
</calcChain>
</file>

<file path=xl/sharedStrings.xml><?xml version="1.0" encoding="utf-8"?>
<sst xmlns="http://schemas.openxmlformats.org/spreadsheetml/2006/main" count="313" uniqueCount="175">
  <si>
    <t>Základní kapitál</t>
  </si>
  <si>
    <t>Oprávky</t>
  </si>
  <si>
    <t>Rezervní fond</t>
  </si>
  <si>
    <t>Akumulovaný zisk</t>
  </si>
  <si>
    <t>Pohledávky</t>
  </si>
  <si>
    <t>Dlouhodobé úvěry</t>
  </si>
  <si>
    <t>Peníze</t>
  </si>
  <si>
    <t>DPH</t>
  </si>
  <si>
    <t>???</t>
  </si>
  <si>
    <t>AKTIVA</t>
  </si>
  <si>
    <t>PASIVA</t>
  </si>
  <si>
    <t>FIXNÍ</t>
  </si>
  <si>
    <t>Účtová třída 0 - Dlouhodobý majetek</t>
  </si>
  <si>
    <t>Účtová třída 4 - Kapitálové účty a dlouhodobé závazky</t>
  </si>
  <si>
    <t>VLASTNÍ</t>
  </si>
  <si>
    <t>01 - Dlouhodobý nehmotný majetek</t>
  </si>
  <si>
    <t>41 - Základní kapitál a kapitálové fondy</t>
  </si>
  <si>
    <t>02 - Dlouhodobý hmotný majetek odpisovaný</t>
  </si>
  <si>
    <t>42 - Fondy ze zisku a převedené výsledky hospodaření</t>
  </si>
  <si>
    <t>03 - Dlouhodobý hmotný majetek neodpisovaný</t>
  </si>
  <si>
    <t>43 - Výsledek hospodaření</t>
  </si>
  <si>
    <t>04 - Pořízení dlouhodobého majetku</t>
  </si>
  <si>
    <t>45 - Rezervy</t>
  </si>
  <si>
    <t>05 - Poskytnuté zálohy na dlouhodobý majetek</t>
  </si>
  <si>
    <t>46 - Bankovní úvěry</t>
  </si>
  <si>
    <t>CIZÍ</t>
  </si>
  <si>
    <t>06 - Dlouhodobý finanční majetek</t>
  </si>
  <si>
    <t>47 - Dlouhodobé závazky</t>
  </si>
  <si>
    <t>07 - Oprávky k dlouhodobému nehmotnému majetku</t>
  </si>
  <si>
    <t>48 - Odložený daňový závazek a pohledávka</t>
  </si>
  <si>
    <t>08 - Oprávky k dlouhodobému hmotnému majetku</t>
  </si>
  <si>
    <t>49 - Individuální podnikatel</t>
  </si>
  <si>
    <t>09 - Opravné položky k dlouhodobému majetku</t>
  </si>
  <si>
    <t>OBĚŽNÁ</t>
  </si>
  <si>
    <t>Účtová třída 1 - Zásoby</t>
  </si>
  <si>
    <t>11 - Materiál</t>
  </si>
  <si>
    <t>12 - Zásoby vlastní výroby</t>
  </si>
  <si>
    <t>13 - Zboží</t>
  </si>
  <si>
    <t>19 - Opravné položky k zásobám</t>
  </si>
  <si>
    <t>Účtová třída 2 - Finanční účty</t>
  </si>
  <si>
    <t>21 - Peníze</t>
  </si>
  <si>
    <t>22 - Účty v bankách</t>
  </si>
  <si>
    <t>23 - Běžné bankovní úvěry</t>
  </si>
  <si>
    <t>24 - Jiné krátkodobé finanční výpomoci</t>
  </si>
  <si>
    <t>25 - Krátkodobý finanční majetek</t>
  </si>
  <si>
    <t>26 - Převody mezi finančními účty</t>
  </si>
  <si>
    <t>29 - Opravné položky ke krátkodobému finančnímu majetku</t>
  </si>
  <si>
    <t>Účtová třída 3 - Zúčtovací vztahy</t>
  </si>
  <si>
    <t>31 - Pohledávky</t>
  </si>
  <si>
    <t>32 - Závazky</t>
  </si>
  <si>
    <t>33 - Zúčtování se zaměstnanci a institucemi</t>
  </si>
  <si>
    <t>34 - Zúčtování daní a dotací</t>
  </si>
  <si>
    <t>35 - Pohledávky ke společníkům a sdružení</t>
  </si>
  <si>
    <t>36 - Závazky ke společníkům a sdružení</t>
  </si>
  <si>
    <t>37 - Jiné pohledávky a závazky</t>
  </si>
  <si>
    <t>38 - Přechodné účty aktiv a pasiv</t>
  </si>
  <si>
    <t>39 - Opravná položka k zúčtovacím vztahům a vnitřní zúčtování</t>
  </si>
  <si>
    <t>Účtová třída 5 - Náklady</t>
  </si>
  <si>
    <t>50 - Spotřebované nákupy</t>
  </si>
  <si>
    <t>51 - Služby</t>
  </si>
  <si>
    <t>52 - Osobní náklady</t>
  </si>
  <si>
    <t>53 - Daně a poplatky</t>
  </si>
  <si>
    <t>54 - Jiné provozní náklady</t>
  </si>
  <si>
    <t>55 - Odpisy, rezervy a opravné položky provozních nákladů</t>
  </si>
  <si>
    <t>56 - Finanční náklady</t>
  </si>
  <si>
    <t>57 - Rezervy a opravné položky finančních nákladů</t>
  </si>
  <si>
    <t>58 - Mimořádné náklady</t>
  </si>
  <si>
    <t>59 - Daně z příjmů a převodové účty</t>
  </si>
  <si>
    <t>Účtová třída 6 - Výnosy</t>
  </si>
  <si>
    <t>60 - Tržby za vlastní výkony a zboží</t>
  </si>
  <si>
    <t>61 - Změny stavu vnitropodnikových zásob</t>
  </si>
  <si>
    <t>62 - Aktivace</t>
  </si>
  <si>
    <t>64 - Jiné provozní výnosy</t>
  </si>
  <si>
    <t>65 - Zúčtování rezerv a opravných položek provozních výnosů</t>
  </si>
  <si>
    <t>66 - Finanční výnosy</t>
  </si>
  <si>
    <t>67 - Zúčtování rezerv a opravných položek finančních výnosů</t>
  </si>
  <si>
    <t>68 - Mimořádné výnosy</t>
  </si>
  <si>
    <t>69 - Převodové účty</t>
  </si>
  <si>
    <t>Účtová třída 7 - Závěrkové a podrozvahové účty</t>
  </si>
  <si>
    <t>70 - Účty rozvažné</t>
  </si>
  <si>
    <t>71 - Účet zisků a ztrát</t>
  </si>
  <si>
    <t>75 až 79 - Podrozvahové účty</t>
  </si>
  <si>
    <t>Účtové třídy 8 a 9 - Vnitropodnikové účetnictví</t>
  </si>
  <si>
    <t>Fixní aktiva</t>
  </si>
  <si>
    <t>Vlastní jmění</t>
  </si>
  <si>
    <t>Základní jmění</t>
  </si>
  <si>
    <t>Oběžná aktiva</t>
  </si>
  <si>
    <t>Cizí zdroje</t>
  </si>
  <si>
    <t>Materiál</t>
  </si>
  <si>
    <t>Dodavatelé</t>
  </si>
  <si>
    <t>Běžný účet</t>
  </si>
  <si>
    <t>Pokladna</t>
  </si>
  <si>
    <t>AKTIVA CELKEM</t>
  </si>
  <si>
    <t>PASIVA CELKEM</t>
  </si>
  <si>
    <t>1. Podnik nakoupil materiál od dodavatelů na fakturu</t>
  </si>
  <si>
    <t>2. Banka poskytla podniku úvěr</t>
  </si>
  <si>
    <t>3. Podnik uhradil část závazků vůči dodatelům</t>
  </si>
  <si>
    <t xml:space="preserve">4. Z běžného účtu bylo převedeno do pokladny </t>
  </si>
  <si>
    <t>5. podnik umořil část úvěru</t>
  </si>
  <si>
    <t>Nerozdělený zisk</t>
  </si>
  <si>
    <t>6. podnik převedl z nerozděleného zisku do rezervního fondu</t>
  </si>
  <si>
    <t>Sestavte konečnou rozvahu, jestliže  se během období staly následující účetní operace:</t>
  </si>
  <si>
    <t xml:space="preserve">Firma Ener a.s. ve svém účetnictví za rok 2020 uvádí mimo jiné i tyto údaje. Tržby z prodeje vlastních služeb 2 mil. Kč, odběratelé ovšem zaplatili jen 60 % v hotovosti, spotřeba instalačního materiálu ze zásob byla v hodnotě 100 tis. Kč, mzdy činily 150 tis. Kč, ale zaměstnancům bylo vyplaceno jen  80 %, přijaté finanční výnosy ve výši 40 tis. Kč, dále podnik zaplatil úroky 50 tis. Kč a úmor 100 tis. Kč, odpisy činily 60 tis. Kč, investice do nového hardwarového celku byla ve výši 400 tis. Kč. Dividendy v tomto roce nebyly vyplaceny. Stav peněžních prostředků na začátku roku 2020 činil 100 tis. Kč. Daň z příjmu, která bude zaplacena příští rok, činí 20 %. Sestavte výsledovku firmy a cash flow za rok 2020.
</t>
  </si>
  <si>
    <t>Dlouhodobé závazky</t>
  </si>
  <si>
    <t>Výsledovka</t>
  </si>
  <si>
    <t>tržby z prodeje</t>
  </si>
  <si>
    <t>spotřeba materiálu</t>
  </si>
  <si>
    <t>mzdy</t>
  </si>
  <si>
    <t>odpisy</t>
  </si>
  <si>
    <t>provozní HV</t>
  </si>
  <si>
    <t>finanční výnosy</t>
  </si>
  <si>
    <t>úroky</t>
  </si>
  <si>
    <t>finanční HV</t>
  </si>
  <si>
    <t>EBT</t>
  </si>
  <si>
    <t>daň z příjmů</t>
  </si>
  <si>
    <t>EAT</t>
  </si>
  <si>
    <t>Počáteční stav peněžních prostředků</t>
  </si>
  <si>
    <t>závazky k zaměstnancům</t>
  </si>
  <si>
    <t>zásoby - materiál</t>
  </si>
  <si>
    <t>pohledávky</t>
  </si>
  <si>
    <t>provozní CF</t>
  </si>
  <si>
    <t>hardwarový celek</t>
  </si>
  <si>
    <t>investiční CF</t>
  </si>
  <si>
    <t>úmor</t>
  </si>
  <si>
    <t>finanční CF</t>
  </si>
  <si>
    <t>přírůstek peněžných prostředků</t>
  </si>
  <si>
    <t>konečný stav peněžních prostředků</t>
  </si>
  <si>
    <t xml:space="preserve"> Podnik má na počátku roku následující stav jednotlivých položek aktiv a pasiv v tis. Kč a zároveň během roku proběhly následující hospodářské operace.</t>
  </si>
  <si>
    <t>Zásoby</t>
  </si>
  <si>
    <t>1. Tržby na fakturu</t>
  </si>
  <si>
    <t xml:space="preserve">1. Tržby inkasované od odběratelů    </t>
  </si>
  <si>
    <t>2. Spotřeba materiálu ze zásob na výrobky</t>
  </si>
  <si>
    <t>3. Vyplacené mzdy a pojistné</t>
  </si>
  <si>
    <t>4. Odpisy dlouhodobého majetku</t>
  </si>
  <si>
    <t>5. Ostatní provozní výdaje</t>
  </si>
  <si>
    <t>6. Nákup materiálu - zaplaceno</t>
  </si>
  <si>
    <t>7. Vytvořená zákonná rezerva</t>
  </si>
  <si>
    <t>HIM</t>
  </si>
  <si>
    <t>8. Zaplacení úroků z úvěrů</t>
  </si>
  <si>
    <t>Krátkodobé závazky</t>
  </si>
  <si>
    <t>9. Úmor úvěru</t>
  </si>
  <si>
    <t>10. Pořízení dlouhodobého majetku</t>
  </si>
  <si>
    <t>11. Zaplacena daň z příjmů - 20 %</t>
  </si>
  <si>
    <t>Aktiva celkem</t>
  </si>
  <si>
    <t>Pasiva celkem</t>
  </si>
  <si>
    <t>Tržby</t>
  </si>
  <si>
    <t>Spotřeba materiálu</t>
  </si>
  <si>
    <t>Mzdy</t>
  </si>
  <si>
    <t>Odpisy</t>
  </si>
  <si>
    <t>Ostatní provozní výdaje</t>
  </si>
  <si>
    <t>Zákonná rezerva</t>
  </si>
  <si>
    <t>Úroky</t>
  </si>
  <si>
    <t>Provozní hospodářský výsledek</t>
  </si>
  <si>
    <t>Finanční hospodářský výsledek</t>
  </si>
  <si>
    <t>Cash flow - nepřímá metoda</t>
  </si>
  <si>
    <t>Počáteční stav PP</t>
  </si>
  <si>
    <t>Zásoby - materiál</t>
  </si>
  <si>
    <t>pořízení DHM</t>
  </si>
  <si>
    <t>Saldo DPH</t>
  </si>
  <si>
    <t>Aktuální HV</t>
  </si>
  <si>
    <t>daň</t>
  </si>
  <si>
    <t>Aktiva</t>
  </si>
  <si>
    <t>Pasiva</t>
  </si>
  <si>
    <t>1.1</t>
  </si>
  <si>
    <t>31.12</t>
  </si>
  <si>
    <t>Rozvaha</t>
  </si>
  <si>
    <r>
      <t>a)</t>
    </r>
    <r>
      <rPr>
        <sz val="14"/>
        <rFont val="Times New Roman"/>
        <family val="1"/>
        <charset val="238"/>
      </rPr>
      <t xml:space="preserve">    </t>
    </r>
    <r>
      <rPr>
        <sz val="14"/>
        <rFont val="Arial"/>
        <family val="2"/>
        <charset val="238"/>
      </rPr>
      <t>Sestavte počáteční rozvahu</t>
    </r>
  </si>
  <si>
    <r>
      <t>b)</t>
    </r>
    <r>
      <rPr>
        <sz val="14"/>
        <rFont val="Times New Roman"/>
        <family val="1"/>
        <charset val="238"/>
      </rPr>
      <t xml:space="preserve">    </t>
    </r>
    <r>
      <rPr>
        <sz val="14"/>
        <rFont val="Arial"/>
        <family val="2"/>
        <charset val="238"/>
      </rPr>
      <t>Sestavte výsledovku</t>
    </r>
  </si>
  <si>
    <r>
      <t>c)</t>
    </r>
    <r>
      <rPr>
        <sz val="14"/>
        <rFont val="Times New Roman"/>
        <family val="1"/>
        <charset val="238"/>
      </rPr>
      <t xml:space="preserve">    </t>
    </r>
    <r>
      <rPr>
        <sz val="14"/>
        <rFont val="Arial"/>
        <family val="2"/>
        <charset val="238"/>
      </rPr>
      <t>Sestavte výkaz o toku hotovosti</t>
    </r>
  </si>
  <si>
    <r>
      <t>d)</t>
    </r>
    <r>
      <rPr>
        <sz val="14"/>
        <rFont val="Times New Roman"/>
        <family val="1"/>
        <charset val="238"/>
      </rPr>
      <t xml:space="preserve">    </t>
    </r>
    <r>
      <rPr>
        <sz val="14"/>
        <rFont val="Arial"/>
        <family val="2"/>
        <charset val="238"/>
      </rPr>
      <t>Sestavte konečnou rozvahu</t>
    </r>
  </si>
  <si>
    <t>Cash flow - přímá metoda</t>
  </si>
  <si>
    <t>Příjmy z tržeb</t>
  </si>
  <si>
    <t>Příjmy z finanční činnosti</t>
  </si>
  <si>
    <t>Výdaje na mzdy</t>
  </si>
  <si>
    <t>Výdaje - úroky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</si>
</sst>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6"/>
      <name val="Arial CE"/>
      <family val="2"/>
      <charset val="238"/>
    </font>
    <font>
      <b/>
      <sz val="13"/>
      <name val="Arial CE"/>
      <family val="2"/>
      <charset val="238"/>
    </font>
    <font>
      <b/>
      <sz val="10"/>
      <name val="Arial CE"/>
      <family val="2"/>
      <charset val="238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8"/>
      <color theme="1"/>
      <name val="Calibri"/>
      <family val="2"/>
      <charset val="238"/>
      <scheme val="minor"/>
    </font>
    <font>
      <sz val="14"/>
      <name val="Times New Roman"/>
      <family val="1"/>
      <charset val="238"/>
    </font>
    <font>
      <sz val="14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lightUp">
        <fgColor indexed="22"/>
        <bgColor indexed="47"/>
      </patternFill>
    </fill>
    <fill>
      <patternFill patternType="lightUp">
        <fgColor indexed="22"/>
        <bgColor indexed="43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</fills>
  <borders count="45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5">
    <xf numFmtId="0" fontId="0" fillId="0" borderId="0" xfId="0"/>
    <xf numFmtId="0" fontId="2" fillId="0" borderId="0" xfId="2"/>
    <xf numFmtId="0" fontId="2" fillId="0" borderId="1" xfId="2" applyBorder="1"/>
    <xf numFmtId="0" fontId="3" fillId="0" borderId="2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2" fillId="0" borderId="2" xfId="2" applyBorder="1"/>
    <xf numFmtId="0" fontId="5" fillId="2" borderId="3" xfId="2" applyFont="1" applyFill="1" applyBorder="1" applyAlignment="1">
      <alignment horizontal="left"/>
    </xf>
    <xf numFmtId="0" fontId="5" fillId="3" borderId="4" xfId="2" applyFont="1" applyFill="1" applyBorder="1" applyAlignment="1">
      <alignment horizontal="left"/>
    </xf>
    <xf numFmtId="0" fontId="2" fillId="2" borderId="5" xfId="2" applyFill="1" applyBorder="1" applyAlignment="1">
      <alignment horizontal="left"/>
    </xf>
    <xf numFmtId="0" fontId="2" fillId="3" borderId="6" xfId="2" applyFill="1" applyBorder="1" applyAlignment="1">
      <alignment horizontal="left"/>
    </xf>
    <xf numFmtId="0" fontId="2" fillId="3" borderId="7" xfId="2" applyFill="1" applyBorder="1" applyAlignment="1">
      <alignment horizontal="left"/>
    </xf>
    <xf numFmtId="0" fontId="2" fillId="4" borderId="6" xfId="2" applyFill="1" applyBorder="1" applyAlignment="1">
      <alignment horizontal="left"/>
    </xf>
    <xf numFmtId="0" fontId="2" fillId="2" borderId="8" xfId="2" applyFill="1" applyBorder="1" applyAlignment="1">
      <alignment horizontal="left"/>
    </xf>
    <xf numFmtId="0" fontId="5" fillId="5" borderId="5" xfId="2" applyFont="1" applyFill="1" applyBorder="1" applyAlignment="1">
      <alignment horizontal="left"/>
    </xf>
    <xf numFmtId="0" fontId="2" fillId="5" borderId="5" xfId="2" applyFill="1" applyBorder="1" applyAlignment="1">
      <alignment horizontal="left"/>
    </xf>
    <xf numFmtId="0" fontId="2" fillId="5" borderId="9" xfId="2" applyFill="1" applyBorder="1" applyAlignment="1">
      <alignment horizontal="left"/>
    </xf>
    <xf numFmtId="0" fontId="5" fillId="5" borderId="10" xfId="2" applyFont="1" applyFill="1" applyBorder="1" applyAlignment="1">
      <alignment horizontal="left"/>
    </xf>
    <xf numFmtId="0" fontId="2" fillId="4" borderId="11" xfId="2" applyFill="1" applyBorder="1" applyAlignment="1">
      <alignment horizontal="left"/>
    </xf>
    <xf numFmtId="0" fontId="2" fillId="6" borderId="5" xfId="2" applyFill="1" applyBorder="1" applyAlignment="1">
      <alignment horizontal="left"/>
    </xf>
    <xf numFmtId="0" fontId="2" fillId="7" borderId="6" xfId="2" applyFill="1" applyBorder="1" applyAlignment="1">
      <alignment horizontal="left"/>
    </xf>
    <xf numFmtId="0" fontId="5" fillId="0" borderId="0" xfId="2" applyFont="1"/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/>
    <xf numFmtId="3" fontId="8" fillId="0" borderId="0" xfId="0" applyNumberFormat="1" applyFont="1"/>
    <xf numFmtId="3" fontId="9" fillId="0" borderId="0" xfId="0" applyNumberFormat="1" applyFont="1"/>
    <xf numFmtId="0" fontId="10" fillId="0" borderId="0" xfId="0" applyFont="1"/>
    <xf numFmtId="0" fontId="7" fillId="0" borderId="0" xfId="0" applyFont="1"/>
    <xf numFmtId="3" fontId="7" fillId="0" borderId="0" xfId="0" applyNumberFormat="1" applyFont="1"/>
    <xf numFmtId="0" fontId="7" fillId="0" borderId="0" xfId="0" applyFont="1" applyAlignment="1">
      <alignment horizontal="right"/>
    </xf>
    <xf numFmtId="49" fontId="7" fillId="0" borderId="38" xfId="0" applyNumberFormat="1" applyFont="1" applyBorder="1" applyAlignment="1">
      <alignment horizontal="right"/>
    </xf>
    <xf numFmtId="49" fontId="7" fillId="0" borderId="39" xfId="0" applyNumberFormat="1" applyFont="1" applyBorder="1" applyAlignment="1">
      <alignment horizontal="right"/>
    </xf>
    <xf numFmtId="3" fontId="7" fillId="0" borderId="34" xfId="0" applyNumberFormat="1" applyFont="1" applyBorder="1"/>
    <xf numFmtId="3" fontId="7" fillId="0" borderId="35" xfId="0" applyNumberFormat="1" applyFont="1" applyBorder="1"/>
    <xf numFmtId="3" fontId="7" fillId="0" borderId="29" xfId="0" applyNumberFormat="1" applyFont="1" applyBorder="1"/>
    <xf numFmtId="3" fontId="7" fillId="0" borderId="31" xfId="0" applyNumberFormat="1" applyFont="1" applyBorder="1"/>
    <xf numFmtId="0" fontId="7" fillId="0" borderId="29" xfId="0" applyFont="1" applyBorder="1"/>
    <xf numFmtId="0" fontId="7" fillId="0" borderId="42" xfId="0" applyFont="1" applyBorder="1"/>
    <xf numFmtId="0" fontId="7" fillId="0" borderId="43" xfId="0" applyFont="1" applyBorder="1"/>
    <xf numFmtId="3" fontId="7" fillId="0" borderId="43" xfId="0" applyNumberFormat="1" applyFont="1" applyBorder="1"/>
    <xf numFmtId="3" fontId="13" fillId="0" borderId="38" xfId="0" applyNumberFormat="1" applyFont="1" applyBorder="1"/>
    <xf numFmtId="3" fontId="13" fillId="0" borderId="39" xfId="0" applyNumberFormat="1" applyFont="1" applyBorder="1"/>
    <xf numFmtId="0" fontId="13" fillId="0" borderId="0" xfId="0" applyFont="1" applyAlignment="1">
      <alignment horizontal="left" vertical="center"/>
    </xf>
    <xf numFmtId="3" fontId="13" fillId="0" borderId="0" xfId="0" applyNumberFormat="1" applyFont="1"/>
    <xf numFmtId="0" fontId="13" fillId="0" borderId="0" xfId="0" applyFont="1"/>
    <xf numFmtId="3" fontId="13" fillId="0" borderId="0" xfId="0" applyNumberFormat="1" applyFont="1" applyAlignment="1">
      <alignment horizontal="left" vertical="center"/>
    </xf>
    <xf numFmtId="0" fontId="4" fillId="0" borderId="12" xfId="2" applyFont="1" applyBorder="1" applyAlignment="1">
      <alignment horizontal="center" vertical="center" textRotation="90"/>
    </xf>
    <xf numFmtId="0" fontId="4" fillId="0" borderId="13" xfId="2" applyFont="1" applyBorder="1" applyAlignment="1">
      <alignment horizontal="center" vertical="center" textRotation="90"/>
    </xf>
    <xf numFmtId="0" fontId="4" fillId="0" borderId="14" xfId="2" applyFont="1" applyBorder="1" applyAlignment="1">
      <alignment horizontal="center" vertical="center" textRotation="90"/>
    </xf>
    <xf numFmtId="0" fontId="4" fillId="0" borderId="15" xfId="2" applyFont="1" applyBorder="1" applyAlignment="1">
      <alignment horizontal="center" vertical="center" textRotation="90"/>
    </xf>
    <xf numFmtId="0" fontId="4" fillId="0" borderId="16" xfId="2" applyFont="1" applyBorder="1" applyAlignment="1">
      <alignment horizontal="center" vertical="center" textRotation="90"/>
    </xf>
    <xf numFmtId="0" fontId="4" fillId="0" borderId="16" xfId="2" applyFont="1" applyBorder="1"/>
    <xf numFmtId="0" fontId="4" fillId="0" borderId="17" xfId="2" applyFont="1" applyBorder="1"/>
    <xf numFmtId="0" fontId="5" fillId="8" borderId="10" xfId="2" applyFont="1" applyFill="1" applyBorder="1" applyAlignment="1">
      <alignment horizontal="left" indent="15"/>
    </xf>
    <xf numFmtId="0" fontId="2" fillId="8" borderId="18" xfId="2" applyFill="1" applyBorder="1" applyAlignment="1">
      <alignment horizontal="left" indent="15"/>
    </xf>
    <xf numFmtId="0" fontId="4" fillId="0" borderId="19" xfId="2" applyFont="1" applyBorder="1" applyAlignment="1">
      <alignment horizontal="center" vertical="center" textRotation="90"/>
    </xf>
    <xf numFmtId="0" fontId="4" fillId="0" borderId="20" xfId="2" applyFont="1" applyBorder="1" applyAlignment="1">
      <alignment horizontal="center" vertical="center" textRotation="90"/>
    </xf>
    <xf numFmtId="0" fontId="2" fillId="8" borderId="5" xfId="2" applyFill="1" applyBorder="1" applyAlignment="1">
      <alignment horizontal="left" indent="15"/>
    </xf>
    <xf numFmtId="0" fontId="2" fillId="8" borderId="21" xfId="2" applyFill="1" applyBorder="1" applyAlignment="1">
      <alignment horizontal="left" indent="15"/>
    </xf>
    <xf numFmtId="0" fontId="2" fillId="8" borderId="22" xfId="2" applyFill="1" applyBorder="1" applyAlignment="1">
      <alignment horizontal="left" indent="15"/>
    </xf>
    <xf numFmtId="0" fontId="2" fillId="8" borderId="23" xfId="2" applyFill="1" applyBorder="1" applyAlignment="1">
      <alignment horizontal="left" indent="15"/>
    </xf>
    <xf numFmtId="0" fontId="13" fillId="0" borderId="37" xfId="0" applyFont="1" applyBorder="1" applyAlignment="1">
      <alignment horizontal="left" vertical="center"/>
    </xf>
    <xf numFmtId="0" fontId="13" fillId="0" borderId="38" xfId="0" applyFont="1" applyBorder="1" applyAlignment="1">
      <alignment horizontal="left" vertical="center"/>
    </xf>
    <xf numFmtId="0" fontId="13" fillId="0" borderId="40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7" fillId="0" borderId="44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left" vertical="center"/>
    </xf>
    <xf numFmtId="3" fontId="7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28" xfId="0" applyFont="1" applyBorder="1"/>
    <xf numFmtId="3" fontId="7" fillId="0" borderId="28" xfId="0" applyNumberFormat="1" applyFont="1" applyBorder="1"/>
    <xf numFmtId="0" fontId="14" fillId="0" borderId="24" xfId="0" applyFont="1" applyBorder="1" applyAlignment="1">
      <alignment vertical="center" wrapText="1"/>
    </xf>
    <xf numFmtId="0" fontId="14" fillId="0" borderId="25" xfId="0" applyFont="1" applyBorder="1" applyAlignment="1">
      <alignment vertical="center" wrapText="1"/>
    </xf>
    <xf numFmtId="0" fontId="13" fillId="0" borderId="26" xfId="0" applyFont="1" applyBorder="1" applyAlignment="1">
      <alignment vertical="center" wrapText="1"/>
    </xf>
    <xf numFmtId="3" fontId="7" fillId="0" borderId="27" xfId="0" applyNumberFormat="1" applyFont="1" applyBorder="1" applyAlignment="1">
      <alignment horizontal="right" vertical="center" wrapText="1"/>
    </xf>
    <xf numFmtId="0" fontId="13" fillId="0" borderId="24" xfId="0" applyFont="1" applyBorder="1" applyAlignment="1">
      <alignment vertical="center" wrapText="1"/>
    </xf>
    <xf numFmtId="0" fontId="13" fillId="0" borderId="25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7" fillId="0" borderId="26" xfId="0" applyFont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3" fontId="13" fillId="0" borderId="27" xfId="0" applyNumberFormat="1" applyFont="1" applyBorder="1" applyAlignment="1">
      <alignment horizontal="right" vertical="center" wrapText="1"/>
    </xf>
    <xf numFmtId="0" fontId="13" fillId="0" borderId="27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2"/>
    </xf>
    <xf numFmtId="3" fontId="7" fillId="9" borderId="27" xfId="0" applyNumberFormat="1" applyFont="1" applyFill="1" applyBorder="1" applyAlignment="1">
      <alignment horizontal="right" vertical="center" wrapText="1"/>
    </xf>
    <xf numFmtId="0" fontId="7" fillId="9" borderId="27" xfId="0" applyFont="1" applyFill="1" applyBorder="1" applyAlignment="1">
      <alignment horizontal="right" vertical="center" wrapText="1"/>
    </xf>
  </cellXfs>
  <cellStyles count="3">
    <cellStyle name="Normální" xfId="0" builtinId="0"/>
    <cellStyle name="Normální 2" xfId="1" xr:uid="{ECDC62C3-2276-433C-AB70-B397B9A59CD8}"/>
    <cellStyle name="normální_List1" xfId="2" xr:uid="{472367BB-8ECF-4AF2-B65B-27EDAC437F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F9FC9-3DBF-47BB-AFED-0D24B9DA6E54}">
  <dimension ref="B1:E64"/>
  <sheetViews>
    <sheetView workbookViewId="0">
      <selection activeCell="C1" sqref="C1"/>
    </sheetView>
  </sheetViews>
  <sheetFormatPr defaultRowHeight="15" x14ac:dyDescent="0.25"/>
  <cols>
    <col min="3" max="3" width="54.85546875" customWidth="1"/>
    <col min="4" max="4" width="53.85546875" customWidth="1"/>
  </cols>
  <sheetData>
    <row r="1" spans="2:5" ht="15.75" thickBot="1" x14ac:dyDescent="0.3"/>
    <row r="2" spans="2:5" ht="21.75" thickTop="1" thickBot="1" x14ac:dyDescent="0.35">
      <c r="B2" s="2"/>
      <c r="C2" s="3" t="s">
        <v>9</v>
      </c>
      <c r="D2" s="4" t="s">
        <v>10</v>
      </c>
      <c r="E2" s="5"/>
    </row>
    <row r="3" spans="2:5" ht="15.75" thickTop="1" x14ac:dyDescent="0.25">
      <c r="B3" s="56" t="s">
        <v>11</v>
      </c>
      <c r="C3" s="6" t="s">
        <v>12</v>
      </c>
      <c r="D3" s="7" t="s">
        <v>13</v>
      </c>
      <c r="E3" s="47" t="s">
        <v>14</v>
      </c>
    </row>
    <row r="4" spans="2:5" x14ac:dyDescent="0.25">
      <c r="B4" s="51"/>
      <c r="C4" s="8" t="s">
        <v>15</v>
      </c>
      <c r="D4" s="9" t="s">
        <v>16</v>
      </c>
      <c r="E4" s="48"/>
    </row>
    <row r="5" spans="2:5" x14ac:dyDescent="0.25">
      <c r="B5" s="51"/>
      <c r="C5" s="8" t="s">
        <v>17</v>
      </c>
      <c r="D5" s="9" t="s">
        <v>18</v>
      </c>
      <c r="E5" s="48"/>
    </row>
    <row r="6" spans="2:5" x14ac:dyDescent="0.25">
      <c r="B6" s="51"/>
      <c r="C6" s="8" t="s">
        <v>19</v>
      </c>
      <c r="D6" s="9" t="s">
        <v>20</v>
      </c>
      <c r="E6" s="48"/>
    </row>
    <row r="7" spans="2:5" ht="15.75" thickBot="1" x14ac:dyDescent="0.3">
      <c r="B7" s="51"/>
      <c r="C7" s="8" t="s">
        <v>21</v>
      </c>
      <c r="D7" s="10" t="s">
        <v>22</v>
      </c>
      <c r="E7" s="48"/>
    </row>
    <row r="8" spans="2:5" x14ac:dyDescent="0.25">
      <c r="B8" s="51"/>
      <c r="C8" s="8" t="s">
        <v>23</v>
      </c>
      <c r="D8" s="11" t="s">
        <v>24</v>
      </c>
      <c r="E8" s="48" t="s">
        <v>25</v>
      </c>
    </row>
    <row r="9" spans="2:5" x14ac:dyDescent="0.25">
      <c r="B9" s="51"/>
      <c r="C9" s="8" t="s">
        <v>26</v>
      </c>
      <c r="D9" s="11" t="s">
        <v>27</v>
      </c>
      <c r="E9" s="48"/>
    </row>
    <row r="10" spans="2:5" x14ac:dyDescent="0.25">
      <c r="B10" s="51"/>
      <c r="C10" s="8" t="s">
        <v>28</v>
      </c>
      <c r="D10" s="11" t="s">
        <v>29</v>
      </c>
      <c r="E10" s="48"/>
    </row>
    <row r="11" spans="2:5" x14ac:dyDescent="0.25">
      <c r="B11" s="51"/>
      <c r="C11" s="8" t="s">
        <v>30</v>
      </c>
      <c r="D11" s="11" t="s">
        <v>31</v>
      </c>
      <c r="E11" s="48"/>
    </row>
    <row r="12" spans="2:5" ht="15.75" thickBot="1" x14ac:dyDescent="0.3">
      <c r="B12" s="57"/>
      <c r="C12" s="12" t="s">
        <v>32</v>
      </c>
      <c r="D12" s="11"/>
      <c r="E12" s="48"/>
    </row>
    <row r="13" spans="2:5" x14ac:dyDescent="0.25">
      <c r="B13" s="50" t="s">
        <v>33</v>
      </c>
      <c r="C13" s="13" t="s">
        <v>34</v>
      </c>
      <c r="D13" s="11"/>
      <c r="E13" s="48"/>
    </row>
    <row r="14" spans="2:5" x14ac:dyDescent="0.25">
      <c r="B14" s="51"/>
      <c r="C14" s="14" t="s">
        <v>35</v>
      </c>
      <c r="D14" s="11"/>
      <c r="E14" s="48"/>
    </row>
    <row r="15" spans="2:5" x14ac:dyDescent="0.25">
      <c r="B15" s="51"/>
      <c r="C15" s="14" t="s">
        <v>36</v>
      </c>
      <c r="D15" s="11"/>
      <c r="E15" s="48"/>
    </row>
    <row r="16" spans="2:5" x14ac:dyDescent="0.25">
      <c r="B16" s="51"/>
      <c r="C16" s="14" t="s">
        <v>37</v>
      </c>
      <c r="D16" s="11"/>
      <c r="E16" s="48"/>
    </row>
    <row r="17" spans="2:5" x14ac:dyDescent="0.25">
      <c r="B17" s="51"/>
      <c r="C17" s="15" t="s">
        <v>38</v>
      </c>
      <c r="D17" s="11"/>
      <c r="E17" s="48"/>
    </row>
    <row r="18" spans="2:5" x14ac:dyDescent="0.25">
      <c r="B18" s="51"/>
      <c r="C18" s="16" t="s">
        <v>39</v>
      </c>
      <c r="D18" s="11"/>
      <c r="E18" s="48"/>
    </row>
    <row r="19" spans="2:5" x14ac:dyDescent="0.25">
      <c r="B19" s="51"/>
      <c r="C19" s="14" t="s">
        <v>40</v>
      </c>
      <c r="D19" s="11"/>
      <c r="E19" s="48"/>
    </row>
    <row r="20" spans="2:5" x14ac:dyDescent="0.25">
      <c r="B20" s="51"/>
      <c r="C20" s="14" t="s">
        <v>41</v>
      </c>
      <c r="D20" s="11"/>
      <c r="E20" s="48"/>
    </row>
    <row r="21" spans="2:5" x14ac:dyDescent="0.25">
      <c r="B21" s="51"/>
      <c r="C21" s="14" t="s">
        <v>42</v>
      </c>
      <c r="D21" s="11"/>
      <c r="E21" s="48"/>
    </row>
    <row r="22" spans="2:5" x14ac:dyDescent="0.25">
      <c r="B22" s="51"/>
      <c r="C22" s="14" t="s">
        <v>43</v>
      </c>
      <c r="D22" s="11"/>
      <c r="E22" s="48"/>
    </row>
    <row r="23" spans="2:5" x14ac:dyDescent="0.25">
      <c r="B23" s="52"/>
      <c r="C23" s="14" t="s">
        <v>44</v>
      </c>
      <c r="D23" s="11"/>
      <c r="E23" s="48"/>
    </row>
    <row r="24" spans="2:5" x14ac:dyDescent="0.25">
      <c r="B24" s="52"/>
      <c r="C24" s="14" t="s">
        <v>45</v>
      </c>
      <c r="D24" s="11"/>
      <c r="E24" s="48"/>
    </row>
    <row r="25" spans="2:5" x14ac:dyDescent="0.25">
      <c r="B25" s="52"/>
      <c r="C25" s="15" t="s">
        <v>46</v>
      </c>
      <c r="D25" s="17"/>
      <c r="E25" s="48"/>
    </row>
    <row r="26" spans="2:5" x14ac:dyDescent="0.25">
      <c r="B26" s="52"/>
      <c r="C26" s="54" t="s">
        <v>47</v>
      </c>
      <c r="D26" s="55"/>
      <c r="E26" s="48"/>
    </row>
    <row r="27" spans="2:5" x14ac:dyDescent="0.25">
      <c r="B27" s="52"/>
      <c r="C27" s="18" t="s">
        <v>48</v>
      </c>
      <c r="D27" s="19" t="s">
        <v>49</v>
      </c>
      <c r="E27" s="48"/>
    </row>
    <row r="28" spans="2:5" x14ac:dyDescent="0.25">
      <c r="B28" s="52"/>
      <c r="C28" s="58" t="s">
        <v>50</v>
      </c>
      <c r="D28" s="59"/>
      <c r="E28" s="48"/>
    </row>
    <row r="29" spans="2:5" x14ac:dyDescent="0.25">
      <c r="B29" s="52"/>
      <c r="C29" s="58" t="s">
        <v>51</v>
      </c>
      <c r="D29" s="59"/>
      <c r="E29" s="48"/>
    </row>
    <row r="30" spans="2:5" x14ac:dyDescent="0.25">
      <c r="B30" s="52"/>
      <c r="C30" s="18" t="s">
        <v>52</v>
      </c>
      <c r="D30" s="19" t="s">
        <v>53</v>
      </c>
      <c r="E30" s="48"/>
    </row>
    <row r="31" spans="2:5" x14ac:dyDescent="0.25">
      <c r="B31" s="52"/>
      <c r="C31" s="58" t="s">
        <v>54</v>
      </c>
      <c r="D31" s="59"/>
      <c r="E31" s="48"/>
    </row>
    <row r="32" spans="2:5" x14ac:dyDescent="0.25">
      <c r="B32" s="52"/>
      <c r="C32" s="58" t="s">
        <v>55</v>
      </c>
      <c r="D32" s="59"/>
      <c r="E32" s="48"/>
    </row>
    <row r="33" spans="2:5" ht="15.75" thickBot="1" x14ac:dyDescent="0.3">
      <c r="B33" s="53"/>
      <c r="C33" s="60" t="s">
        <v>56</v>
      </c>
      <c r="D33" s="61"/>
      <c r="E33" s="49"/>
    </row>
    <row r="34" spans="2:5" ht="15.75" thickTop="1" x14ac:dyDescent="0.25">
      <c r="B34" s="1"/>
      <c r="C34" s="1"/>
      <c r="D34" s="1"/>
      <c r="E34" s="1"/>
    </row>
    <row r="35" spans="2:5" x14ac:dyDescent="0.25">
      <c r="B35" s="1"/>
      <c r="C35" s="1"/>
      <c r="D35" s="1"/>
      <c r="E35" s="1"/>
    </row>
    <row r="36" spans="2:5" x14ac:dyDescent="0.25">
      <c r="B36" s="1"/>
      <c r="C36" s="20" t="s">
        <v>57</v>
      </c>
      <c r="D36" s="20" t="s">
        <v>68</v>
      </c>
      <c r="E36" s="1"/>
    </row>
    <row r="37" spans="2:5" x14ac:dyDescent="0.25">
      <c r="B37" s="1"/>
      <c r="C37" s="1" t="s">
        <v>58</v>
      </c>
      <c r="D37" s="1" t="s">
        <v>69</v>
      </c>
      <c r="E37" s="1"/>
    </row>
    <row r="38" spans="2:5" x14ac:dyDescent="0.25">
      <c r="B38" s="1"/>
      <c r="C38" s="1" t="s">
        <v>59</v>
      </c>
      <c r="D38" s="1" t="s">
        <v>70</v>
      </c>
      <c r="E38" s="1"/>
    </row>
    <row r="39" spans="2:5" x14ac:dyDescent="0.25">
      <c r="B39" s="1"/>
      <c r="C39" s="1" t="s">
        <v>60</v>
      </c>
      <c r="D39" s="1" t="s">
        <v>71</v>
      </c>
      <c r="E39" s="1"/>
    </row>
    <row r="40" spans="2:5" x14ac:dyDescent="0.25">
      <c r="B40" s="1"/>
      <c r="C40" s="1" t="s">
        <v>61</v>
      </c>
      <c r="D40" s="1" t="s">
        <v>72</v>
      </c>
      <c r="E40" s="1"/>
    </row>
    <row r="41" spans="2:5" x14ac:dyDescent="0.25">
      <c r="B41" s="1"/>
      <c r="C41" s="1" t="s">
        <v>62</v>
      </c>
      <c r="D41" s="1" t="s">
        <v>73</v>
      </c>
      <c r="E41" s="1"/>
    </row>
    <row r="42" spans="2:5" x14ac:dyDescent="0.25">
      <c r="B42" s="1"/>
      <c r="C42" s="1" t="s">
        <v>63</v>
      </c>
      <c r="D42" s="1" t="s">
        <v>74</v>
      </c>
      <c r="E42" s="1"/>
    </row>
    <row r="43" spans="2:5" x14ac:dyDescent="0.25">
      <c r="B43" s="1"/>
      <c r="C43" s="1" t="s">
        <v>64</v>
      </c>
      <c r="D43" s="1" t="s">
        <v>75</v>
      </c>
      <c r="E43" s="1"/>
    </row>
    <row r="44" spans="2:5" x14ac:dyDescent="0.25">
      <c r="B44" s="1"/>
      <c r="C44" s="1" t="s">
        <v>65</v>
      </c>
      <c r="D44" s="1" t="s">
        <v>76</v>
      </c>
      <c r="E44" s="1"/>
    </row>
    <row r="45" spans="2:5" x14ac:dyDescent="0.25">
      <c r="B45" s="1"/>
      <c r="C45" s="1" t="s">
        <v>66</v>
      </c>
      <c r="D45" s="1" t="s">
        <v>77</v>
      </c>
      <c r="E45" s="1"/>
    </row>
    <row r="46" spans="2:5" x14ac:dyDescent="0.25">
      <c r="B46" s="1"/>
      <c r="C46" s="1" t="s">
        <v>67</v>
      </c>
      <c r="D46" s="1"/>
      <c r="E46" s="1"/>
    </row>
    <row r="47" spans="2:5" x14ac:dyDescent="0.25">
      <c r="B47" s="1"/>
      <c r="C47" s="1"/>
      <c r="D47" s="1"/>
      <c r="E47" s="1"/>
    </row>
    <row r="48" spans="2:5" x14ac:dyDescent="0.25">
      <c r="B48" s="1"/>
      <c r="D48" s="1"/>
      <c r="E48" s="1"/>
    </row>
    <row r="49" spans="2:5" x14ac:dyDescent="0.25">
      <c r="B49" s="1"/>
      <c r="C49" s="20" t="s">
        <v>78</v>
      </c>
      <c r="D49" s="1"/>
      <c r="E49" s="1"/>
    </row>
    <row r="50" spans="2:5" x14ac:dyDescent="0.25">
      <c r="B50" s="1"/>
      <c r="C50" s="1" t="s">
        <v>79</v>
      </c>
      <c r="D50" s="1"/>
      <c r="E50" s="1"/>
    </row>
    <row r="51" spans="2:5" x14ac:dyDescent="0.25">
      <c r="B51" s="1"/>
      <c r="C51" s="1" t="s">
        <v>80</v>
      </c>
      <c r="D51" s="1"/>
      <c r="E51" s="1"/>
    </row>
    <row r="52" spans="2:5" x14ac:dyDescent="0.25">
      <c r="B52" s="1"/>
      <c r="C52" s="1" t="s">
        <v>81</v>
      </c>
      <c r="D52" s="1"/>
      <c r="E52" s="1"/>
    </row>
    <row r="53" spans="2:5" x14ac:dyDescent="0.25">
      <c r="B53" s="1"/>
      <c r="C53" s="1"/>
      <c r="D53" s="1"/>
      <c r="E53" s="1"/>
    </row>
    <row r="54" spans="2:5" x14ac:dyDescent="0.25">
      <c r="B54" s="1"/>
      <c r="C54" s="20" t="s">
        <v>82</v>
      </c>
      <c r="D54" s="1"/>
      <c r="E54" s="1"/>
    </row>
    <row r="55" spans="2:5" x14ac:dyDescent="0.25">
      <c r="B55" s="1"/>
      <c r="D55" s="1"/>
      <c r="E55" s="1"/>
    </row>
    <row r="56" spans="2:5" x14ac:dyDescent="0.25">
      <c r="B56" s="1"/>
      <c r="D56" s="1"/>
      <c r="E56" s="1"/>
    </row>
    <row r="57" spans="2:5" x14ac:dyDescent="0.25">
      <c r="B57" s="1"/>
      <c r="D57" s="1"/>
      <c r="E57" s="1"/>
    </row>
    <row r="58" spans="2:5" x14ac:dyDescent="0.25">
      <c r="B58" s="1"/>
      <c r="C58" s="1"/>
      <c r="D58" s="1"/>
      <c r="E58" s="1"/>
    </row>
    <row r="59" spans="2:5" x14ac:dyDescent="0.25">
      <c r="B59" s="1"/>
      <c r="D59" s="1"/>
      <c r="E59" s="1"/>
    </row>
    <row r="60" spans="2:5" x14ac:dyDescent="0.25">
      <c r="B60" s="1"/>
      <c r="D60" s="1"/>
      <c r="E60" s="1"/>
    </row>
    <row r="61" spans="2:5" x14ac:dyDescent="0.25">
      <c r="B61" s="1"/>
      <c r="D61" s="1"/>
      <c r="E61" s="1"/>
    </row>
    <row r="62" spans="2:5" x14ac:dyDescent="0.25">
      <c r="B62" s="1"/>
      <c r="D62" s="1"/>
      <c r="E62" s="1"/>
    </row>
    <row r="63" spans="2:5" x14ac:dyDescent="0.25">
      <c r="B63" s="1"/>
      <c r="D63" s="1"/>
      <c r="E63" s="1"/>
    </row>
    <row r="64" spans="2:5" x14ac:dyDescent="0.25">
      <c r="B64" s="1"/>
      <c r="D64" s="1"/>
      <c r="E64" s="1"/>
    </row>
  </sheetData>
  <mergeCells count="10">
    <mergeCell ref="E3:E7"/>
    <mergeCell ref="E8:E33"/>
    <mergeCell ref="B13:B33"/>
    <mergeCell ref="C26:D26"/>
    <mergeCell ref="B3:B12"/>
    <mergeCell ref="C28:D28"/>
    <mergeCell ref="C29:D29"/>
    <mergeCell ref="C31:D31"/>
    <mergeCell ref="C32:D32"/>
    <mergeCell ref="C33:D3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AFC1A-74EE-4DA2-9552-C08C82EEC492}">
  <dimension ref="B1:G79"/>
  <sheetViews>
    <sheetView tabSelected="1" zoomScaleNormal="100" workbookViewId="0"/>
  </sheetViews>
  <sheetFormatPr defaultRowHeight="15" x14ac:dyDescent="0.25"/>
  <cols>
    <col min="2" max="2" width="22.85546875" customWidth="1"/>
    <col min="3" max="3" width="14.5703125" customWidth="1"/>
    <col min="4" max="4" width="24.85546875" customWidth="1"/>
    <col min="5" max="5" width="22.85546875" customWidth="1"/>
  </cols>
  <sheetData>
    <row r="1" spans="2:7" ht="15.75" thickBot="1" x14ac:dyDescent="0.3"/>
    <row r="2" spans="2:7" ht="19.5" thickBot="1" x14ac:dyDescent="0.35">
      <c r="B2" s="86" t="s">
        <v>9</v>
      </c>
      <c r="C2" s="87"/>
      <c r="D2" s="86" t="s">
        <v>10</v>
      </c>
      <c r="E2" s="87"/>
      <c r="F2" s="28"/>
      <c r="G2" s="28"/>
    </row>
    <row r="3" spans="2:7" ht="19.5" thickBot="1" x14ac:dyDescent="0.35">
      <c r="B3" s="88" t="s">
        <v>83</v>
      </c>
      <c r="C3" s="89">
        <v>2000</v>
      </c>
      <c r="D3" s="90" t="s">
        <v>84</v>
      </c>
      <c r="E3" s="91"/>
      <c r="F3" s="28"/>
      <c r="G3" s="28"/>
    </row>
    <row r="4" spans="2:7" ht="19.5" thickBot="1" x14ac:dyDescent="0.35">
      <c r="B4" s="92"/>
      <c r="C4" s="93"/>
      <c r="D4" s="94" t="s">
        <v>85</v>
      </c>
      <c r="E4" s="89">
        <v>2000</v>
      </c>
      <c r="F4" s="28"/>
      <c r="G4" s="28"/>
    </row>
    <row r="5" spans="2:7" ht="19.5" thickBot="1" x14ac:dyDescent="0.35">
      <c r="B5" s="92"/>
      <c r="C5" s="93"/>
      <c r="D5" s="94" t="s">
        <v>2</v>
      </c>
      <c r="E5" s="89">
        <v>185</v>
      </c>
      <c r="F5" s="28"/>
      <c r="G5" s="28"/>
    </row>
    <row r="6" spans="2:7" ht="19.5" thickBot="1" x14ac:dyDescent="0.35">
      <c r="B6" s="95"/>
      <c r="C6" s="96"/>
      <c r="D6" s="94" t="s">
        <v>99</v>
      </c>
      <c r="E6" s="89">
        <v>300</v>
      </c>
      <c r="F6" s="28"/>
      <c r="G6" s="28"/>
    </row>
    <row r="7" spans="2:7" ht="19.5" thickBot="1" x14ac:dyDescent="0.35">
      <c r="B7" s="90" t="s">
        <v>86</v>
      </c>
      <c r="C7" s="91"/>
      <c r="D7" s="90" t="s">
        <v>87</v>
      </c>
      <c r="E7" s="91"/>
      <c r="F7" s="28"/>
      <c r="G7" s="28"/>
    </row>
    <row r="8" spans="2:7" ht="19.5" thickBot="1" x14ac:dyDescent="0.35">
      <c r="B8" s="97" t="s">
        <v>88</v>
      </c>
      <c r="C8" s="89">
        <f>1000</f>
        <v>1000</v>
      </c>
      <c r="D8" s="94" t="s">
        <v>89</v>
      </c>
      <c r="E8" s="98">
        <v>700</v>
      </c>
      <c r="F8" s="28"/>
      <c r="G8" s="28"/>
    </row>
    <row r="9" spans="2:7" ht="19.5" thickBot="1" x14ac:dyDescent="0.35">
      <c r="B9" s="97" t="s">
        <v>90</v>
      </c>
      <c r="C9" s="89">
        <v>150</v>
      </c>
      <c r="D9" s="94"/>
      <c r="E9" s="94"/>
      <c r="F9" s="28"/>
      <c r="G9" s="28"/>
    </row>
    <row r="10" spans="2:7" ht="19.5" thickBot="1" x14ac:dyDescent="0.35">
      <c r="B10" s="97" t="s">
        <v>91</v>
      </c>
      <c r="C10" s="89">
        <v>35</v>
      </c>
      <c r="D10" s="92"/>
      <c r="E10" s="93"/>
      <c r="F10" s="28"/>
      <c r="G10" s="28"/>
    </row>
    <row r="11" spans="2:7" ht="14.25" customHeight="1" thickBot="1" x14ac:dyDescent="0.35">
      <c r="B11" s="88" t="s">
        <v>92</v>
      </c>
      <c r="C11" s="99">
        <v>3185</v>
      </c>
      <c r="D11" s="100" t="s">
        <v>93</v>
      </c>
      <c r="E11" s="99">
        <f>E4+E5+E6+E8</f>
        <v>3185</v>
      </c>
      <c r="F11" s="28"/>
      <c r="G11" s="28"/>
    </row>
    <row r="12" spans="2:7" ht="18.75" x14ac:dyDescent="0.3">
      <c r="B12" s="101"/>
      <c r="C12" s="28"/>
      <c r="D12" s="28"/>
      <c r="E12" s="28"/>
      <c r="F12" s="28"/>
      <c r="G12" s="28"/>
    </row>
    <row r="13" spans="2:7" ht="18.75" x14ac:dyDescent="0.3">
      <c r="B13" s="101" t="s">
        <v>101</v>
      </c>
      <c r="C13" s="28"/>
      <c r="D13" s="28"/>
      <c r="E13" s="28"/>
      <c r="F13" s="28"/>
      <c r="G13" s="28"/>
    </row>
    <row r="14" spans="2:7" ht="19.5" thickBot="1" x14ac:dyDescent="0.35">
      <c r="B14" s="102" t="s">
        <v>94</v>
      </c>
      <c r="C14" s="28"/>
      <c r="D14" s="28"/>
      <c r="E14" s="102">
        <v>250</v>
      </c>
      <c r="F14" s="28"/>
      <c r="G14" s="28"/>
    </row>
    <row r="15" spans="2:7" ht="19.5" thickBot="1" x14ac:dyDescent="0.35">
      <c r="B15" s="86" t="s">
        <v>9</v>
      </c>
      <c r="C15" s="87"/>
      <c r="D15" s="86" t="s">
        <v>10</v>
      </c>
      <c r="E15" s="87"/>
      <c r="F15" s="28"/>
      <c r="G15" s="28"/>
    </row>
    <row r="16" spans="2:7" ht="19.5" thickBot="1" x14ac:dyDescent="0.35">
      <c r="B16" s="88" t="s">
        <v>83</v>
      </c>
      <c r="C16" s="89">
        <v>2000</v>
      </c>
      <c r="D16" s="90" t="s">
        <v>84</v>
      </c>
      <c r="E16" s="91"/>
      <c r="F16" s="28"/>
      <c r="G16" s="28"/>
    </row>
    <row r="17" spans="2:7" ht="19.5" thickBot="1" x14ac:dyDescent="0.35">
      <c r="B17" s="95"/>
      <c r="C17" s="96"/>
      <c r="D17" s="94" t="s">
        <v>85</v>
      </c>
      <c r="E17" s="89">
        <v>2000</v>
      </c>
      <c r="F17" s="28"/>
      <c r="G17" s="28"/>
    </row>
    <row r="18" spans="2:7" ht="19.5" thickBot="1" x14ac:dyDescent="0.35">
      <c r="B18" s="90" t="s">
        <v>86</v>
      </c>
      <c r="C18" s="91"/>
      <c r="D18" s="94" t="s">
        <v>2</v>
      </c>
      <c r="E18" s="89">
        <v>185</v>
      </c>
      <c r="F18" s="28"/>
      <c r="G18" s="28"/>
    </row>
    <row r="19" spans="2:7" ht="19.5" thickBot="1" x14ac:dyDescent="0.35">
      <c r="B19" s="97" t="s">
        <v>88</v>
      </c>
      <c r="C19" s="103">
        <f>1000+E14</f>
        <v>1250</v>
      </c>
      <c r="D19" s="94" t="s">
        <v>99</v>
      </c>
      <c r="E19" s="89">
        <v>300</v>
      </c>
      <c r="F19" s="28"/>
      <c r="G19" s="28"/>
    </row>
    <row r="20" spans="2:7" ht="19.5" thickBot="1" x14ac:dyDescent="0.35">
      <c r="B20" s="97" t="s">
        <v>90</v>
      </c>
      <c r="C20" s="89">
        <v>150</v>
      </c>
      <c r="D20" s="90" t="s">
        <v>87</v>
      </c>
      <c r="E20" s="91"/>
      <c r="F20" s="28"/>
      <c r="G20" s="28"/>
    </row>
    <row r="21" spans="2:7" ht="19.5" thickBot="1" x14ac:dyDescent="0.35">
      <c r="B21" s="97" t="s">
        <v>91</v>
      </c>
      <c r="C21" s="89">
        <v>35</v>
      </c>
      <c r="D21" s="94" t="s">
        <v>89</v>
      </c>
      <c r="E21" s="104">
        <f>700+E14</f>
        <v>950</v>
      </c>
      <c r="F21" s="28"/>
      <c r="G21" s="28"/>
    </row>
    <row r="22" spans="2:7" ht="19.5" thickBot="1" x14ac:dyDescent="0.35">
      <c r="B22" s="88" t="s">
        <v>92</v>
      </c>
      <c r="C22" s="99">
        <f>C16+C19+C20+C21</f>
        <v>3435</v>
      </c>
      <c r="D22" s="100" t="s">
        <v>93</v>
      </c>
      <c r="E22" s="99">
        <f>E17+E18+E19+E21</f>
        <v>3435</v>
      </c>
      <c r="F22" s="28"/>
      <c r="G22" s="28"/>
    </row>
    <row r="23" spans="2:7" ht="18.75" x14ac:dyDescent="0.3">
      <c r="B23" s="28"/>
      <c r="C23" s="28"/>
      <c r="D23" s="28"/>
      <c r="E23" s="28"/>
      <c r="F23" s="28"/>
      <c r="G23" s="28"/>
    </row>
    <row r="24" spans="2:7" ht="19.5" thickBot="1" x14ac:dyDescent="0.35">
      <c r="B24" s="102" t="s">
        <v>95</v>
      </c>
      <c r="C24" s="28"/>
      <c r="D24" s="28"/>
      <c r="E24" s="102">
        <v>200</v>
      </c>
      <c r="F24" s="28"/>
      <c r="G24" s="28"/>
    </row>
    <row r="25" spans="2:7" ht="19.5" thickBot="1" x14ac:dyDescent="0.35">
      <c r="B25" s="86" t="s">
        <v>9</v>
      </c>
      <c r="C25" s="87"/>
      <c r="D25" s="86" t="s">
        <v>10</v>
      </c>
      <c r="E25" s="87"/>
      <c r="F25" s="28"/>
      <c r="G25" s="28"/>
    </row>
    <row r="26" spans="2:7" ht="19.5" thickBot="1" x14ac:dyDescent="0.35">
      <c r="B26" s="88" t="s">
        <v>83</v>
      </c>
      <c r="C26" s="89">
        <v>2000</v>
      </c>
      <c r="D26" s="90" t="s">
        <v>84</v>
      </c>
      <c r="E26" s="91"/>
      <c r="F26" s="28"/>
      <c r="G26" s="28"/>
    </row>
    <row r="27" spans="2:7" ht="19.5" thickBot="1" x14ac:dyDescent="0.35">
      <c r="B27" s="95"/>
      <c r="C27" s="96"/>
      <c r="D27" s="94" t="s">
        <v>85</v>
      </c>
      <c r="E27" s="89">
        <v>2000</v>
      </c>
      <c r="F27" s="28"/>
      <c r="G27" s="28"/>
    </row>
    <row r="28" spans="2:7" ht="19.5" thickBot="1" x14ac:dyDescent="0.35">
      <c r="B28" s="90" t="s">
        <v>86</v>
      </c>
      <c r="C28" s="91"/>
      <c r="D28" s="94" t="s">
        <v>2</v>
      </c>
      <c r="E28" s="98">
        <v>185</v>
      </c>
      <c r="F28" s="28"/>
      <c r="G28" s="28"/>
    </row>
    <row r="29" spans="2:7" ht="19.5" thickBot="1" x14ac:dyDescent="0.35">
      <c r="B29" s="97" t="s">
        <v>88</v>
      </c>
      <c r="C29" s="89">
        <v>1250</v>
      </c>
      <c r="D29" s="94" t="s">
        <v>99</v>
      </c>
      <c r="E29" s="98">
        <v>300</v>
      </c>
      <c r="F29" s="28"/>
      <c r="G29" s="28"/>
    </row>
    <row r="30" spans="2:7" ht="19.5" thickBot="1" x14ac:dyDescent="0.35">
      <c r="B30" s="97" t="s">
        <v>90</v>
      </c>
      <c r="C30" s="104">
        <f>150+E24</f>
        <v>350</v>
      </c>
      <c r="D30" s="90" t="s">
        <v>87</v>
      </c>
      <c r="E30" s="91"/>
      <c r="F30" s="28"/>
      <c r="G30" s="28"/>
    </row>
    <row r="31" spans="2:7" ht="19.5" thickBot="1" x14ac:dyDescent="0.35">
      <c r="B31" s="97"/>
      <c r="C31" s="98"/>
      <c r="D31" s="94" t="s">
        <v>103</v>
      </c>
      <c r="E31" s="104">
        <f>E24</f>
        <v>200</v>
      </c>
      <c r="F31" s="28"/>
      <c r="G31" s="28"/>
    </row>
    <row r="32" spans="2:7" ht="19.5" thickBot="1" x14ac:dyDescent="0.35">
      <c r="B32" s="97" t="s">
        <v>91</v>
      </c>
      <c r="C32" s="98">
        <v>35</v>
      </c>
      <c r="D32" s="94" t="s">
        <v>89</v>
      </c>
      <c r="E32" s="98">
        <v>950</v>
      </c>
      <c r="F32" s="28"/>
      <c r="G32" s="28"/>
    </row>
    <row r="33" spans="2:7" ht="19.5" thickBot="1" x14ac:dyDescent="0.35">
      <c r="B33" s="88" t="s">
        <v>92</v>
      </c>
      <c r="C33" s="99">
        <f>C26+C29+C30+C32</f>
        <v>3635</v>
      </c>
      <c r="D33" s="100" t="s">
        <v>93</v>
      </c>
      <c r="E33" s="99">
        <f>E27+E28+E29+E32+E31</f>
        <v>3635</v>
      </c>
      <c r="F33" s="28"/>
      <c r="G33" s="28"/>
    </row>
    <row r="34" spans="2:7" ht="18.75" x14ac:dyDescent="0.3">
      <c r="B34" s="28"/>
      <c r="C34" s="28"/>
      <c r="D34" s="28"/>
      <c r="E34" s="28"/>
      <c r="F34" s="28"/>
      <c r="G34" s="28"/>
    </row>
    <row r="35" spans="2:7" ht="19.5" thickBot="1" x14ac:dyDescent="0.35">
      <c r="B35" s="102" t="s">
        <v>96</v>
      </c>
      <c r="C35" s="28"/>
      <c r="D35" s="28"/>
      <c r="E35" s="102">
        <v>180</v>
      </c>
      <c r="F35" s="28"/>
      <c r="G35" s="28"/>
    </row>
    <row r="36" spans="2:7" ht="19.5" thickBot="1" x14ac:dyDescent="0.35">
      <c r="B36" s="86" t="s">
        <v>9</v>
      </c>
      <c r="C36" s="87"/>
      <c r="D36" s="86" t="s">
        <v>10</v>
      </c>
      <c r="E36" s="87"/>
      <c r="F36" s="28"/>
      <c r="G36" s="28"/>
    </row>
    <row r="37" spans="2:7" ht="19.5" thickBot="1" x14ac:dyDescent="0.35">
      <c r="B37" s="88" t="s">
        <v>83</v>
      </c>
      <c r="C37" s="89">
        <v>2000</v>
      </c>
      <c r="D37" s="90" t="s">
        <v>84</v>
      </c>
      <c r="E37" s="91"/>
      <c r="F37" s="28"/>
      <c r="G37" s="28"/>
    </row>
    <row r="38" spans="2:7" ht="19.5" thickBot="1" x14ac:dyDescent="0.35">
      <c r="B38" s="95"/>
      <c r="C38" s="96"/>
      <c r="D38" s="94" t="s">
        <v>85</v>
      </c>
      <c r="E38" s="89">
        <v>2000</v>
      </c>
      <c r="F38" s="28"/>
      <c r="G38" s="28"/>
    </row>
    <row r="39" spans="2:7" ht="19.5" thickBot="1" x14ac:dyDescent="0.35">
      <c r="B39" s="90" t="s">
        <v>86</v>
      </c>
      <c r="C39" s="91"/>
      <c r="D39" s="94" t="s">
        <v>2</v>
      </c>
      <c r="E39" s="98">
        <v>185</v>
      </c>
      <c r="F39" s="28"/>
      <c r="G39" s="28"/>
    </row>
    <row r="40" spans="2:7" ht="19.5" thickBot="1" x14ac:dyDescent="0.35">
      <c r="B40" s="97" t="s">
        <v>88</v>
      </c>
      <c r="C40" s="89">
        <v>1250</v>
      </c>
      <c r="D40" s="94" t="s">
        <v>99</v>
      </c>
      <c r="E40" s="98">
        <v>300</v>
      </c>
      <c r="F40" s="28"/>
      <c r="G40" s="28"/>
    </row>
    <row r="41" spans="2:7" ht="19.5" thickBot="1" x14ac:dyDescent="0.35">
      <c r="B41" s="97" t="s">
        <v>90</v>
      </c>
      <c r="C41" s="104">
        <f>350-E35</f>
        <v>170</v>
      </c>
      <c r="D41" s="90" t="s">
        <v>87</v>
      </c>
      <c r="E41" s="91"/>
      <c r="F41" s="28"/>
      <c r="G41" s="28"/>
    </row>
    <row r="42" spans="2:7" ht="19.5" thickBot="1" x14ac:dyDescent="0.35">
      <c r="B42" s="97"/>
      <c r="C42" s="98"/>
      <c r="D42" s="94" t="s">
        <v>103</v>
      </c>
      <c r="E42" s="98">
        <v>200</v>
      </c>
      <c r="F42" s="28"/>
      <c r="G42" s="28"/>
    </row>
    <row r="43" spans="2:7" ht="19.5" thickBot="1" x14ac:dyDescent="0.35">
      <c r="B43" s="97" t="s">
        <v>91</v>
      </c>
      <c r="C43" s="98">
        <v>35</v>
      </c>
      <c r="D43" s="94" t="s">
        <v>89</v>
      </c>
      <c r="E43" s="104">
        <f>950-E35</f>
        <v>770</v>
      </c>
      <c r="F43" s="28"/>
      <c r="G43" s="28"/>
    </row>
    <row r="44" spans="2:7" ht="19.5" thickBot="1" x14ac:dyDescent="0.35">
      <c r="B44" s="88" t="s">
        <v>92</v>
      </c>
      <c r="C44" s="99">
        <f>C37+C40+C41+C43</f>
        <v>3455</v>
      </c>
      <c r="D44" s="100" t="s">
        <v>93</v>
      </c>
      <c r="E44" s="99">
        <f>E38+E39+E40+E43+E42</f>
        <v>3455</v>
      </c>
      <c r="F44" s="28"/>
      <c r="G44" s="28"/>
    </row>
    <row r="45" spans="2:7" ht="18.75" x14ac:dyDescent="0.3">
      <c r="B45" s="28"/>
      <c r="C45" s="28"/>
      <c r="D45" s="28"/>
      <c r="E45" s="28"/>
      <c r="F45" s="28"/>
      <c r="G45" s="28"/>
    </row>
    <row r="46" spans="2:7" ht="19.5" thickBot="1" x14ac:dyDescent="0.35">
      <c r="B46" s="102" t="s">
        <v>97</v>
      </c>
      <c r="C46" s="28"/>
      <c r="D46" s="28"/>
      <c r="E46" s="102">
        <v>15</v>
      </c>
      <c r="F46" s="28"/>
      <c r="G46" s="28"/>
    </row>
    <row r="47" spans="2:7" ht="19.5" thickBot="1" x14ac:dyDescent="0.35">
      <c r="B47" s="86" t="s">
        <v>9</v>
      </c>
      <c r="C47" s="87"/>
      <c r="D47" s="86" t="s">
        <v>10</v>
      </c>
      <c r="E47" s="87"/>
      <c r="F47" s="28"/>
      <c r="G47" s="28"/>
    </row>
    <row r="48" spans="2:7" ht="19.5" thickBot="1" x14ac:dyDescent="0.35">
      <c r="B48" s="88" t="s">
        <v>83</v>
      </c>
      <c r="C48" s="89">
        <v>2000</v>
      </c>
      <c r="D48" s="90" t="s">
        <v>84</v>
      </c>
      <c r="E48" s="91"/>
      <c r="F48" s="28"/>
      <c r="G48" s="28"/>
    </row>
    <row r="49" spans="2:7" ht="19.5" thickBot="1" x14ac:dyDescent="0.35">
      <c r="B49" s="95"/>
      <c r="C49" s="96"/>
      <c r="D49" s="94" t="s">
        <v>85</v>
      </c>
      <c r="E49" s="89">
        <v>2000</v>
      </c>
      <c r="F49" s="28"/>
      <c r="G49" s="28"/>
    </row>
    <row r="50" spans="2:7" ht="19.5" thickBot="1" x14ac:dyDescent="0.35">
      <c r="B50" s="90" t="s">
        <v>86</v>
      </c>
      <c r="C50" s="91"/>
      <c r="D50" s="94" t="s">
        <v>2</v>
      </c>
      <c r="E50" s="98">
        <v>185</v>
      </c>
      <c r="F50" s="28"/>
      <c r="G50" s="28"/>
    </row>
    <row r="51" spans="2:7" ht="19.5" thickBot="1" x14ac:dyDescent="0.35">
      <c r="B51" s="97" t="s">
        <v>88</v>
      </c>
      <c r="C51" s="89">
        <v>1250</v>
      </c>
      <c r="D51" s="94" t="s">
        <v>99</v>
      </c>
      <c r="E51" s="98">
        <v>300</v>
      </c>
      <c r="F51" s="28"/>
      <c r="G51" s="28"/>
    </row>
    <row r="52" spans="2:7" ht="19.5" thickBot="1" x14ac:dyDescent="0.35">
      <c r="B52" s="97" t="s">
        <v>90</v>
      </c>
      <c r="C52" s="104">
        <f>170-E46</f>
        <v>155</v>
      </c>
      <c r="D52" s="90" t="s">
        <v>87</v>
      </c>
      <c r="E52" s="91"/>
      <c r="F52" s="28"/>
      <c r="G52" s="28"/>
    </row>
    <row r="53" spans="2:7" ht="19.5" thickBot="1" x14ac:dyDescent="0.35">
      <c r="B53" s="97"/>
      <c r="C53" s="98"/>
      <c r="D53" s="94" t="s">
        <v>103</v>
      </c>
      <c r="E53" s="98">
        <v>200</v>
      </c>
      <c r="F53" s="28"/>
      <c r="G53" s="28"/>
    </row>
    <row r="54" spans="2:7" ht="19.5" thickBot="1" x14ac:dyDescent="0.35">
      <c r="B54" s="97" t="s">
        <v>91</v>
      </c>
      <c r="C54" s="104">
        <f>35+E46</f>
        <v>50</v>
      </c>
      <c r="D54" s="94" t="s">
        <v>89</v>
      </c>
      <c r="E54" s="98">
        <f>770</f>
        <v>770</v>
      </c>
      <c r="F54" s="28"/>
      <c r="G54" s="28"/>
    </row>
    <row r="55" spans="2:7" ht="19.5" thickBot="1" x14ac:dyDescent="0.35">
      <c r="B55" s="88" t="s">
        <v>92</v>
      </c>
      <c r="C55" s="99">
        <f>C48+C51+C52+C54</f>
        <v>3455</v>
      </c>
      <c r="D55" s="100" t="s">
        <v>93</v>
      </c>
      <c r="E55" s="99">
        <f>E49+E50+E51+E54+E53</f>
        <v>3455</v>
      </c>
      <c r="F55" s="28"/>
      <c r="G55" s="28"/>
    </row>
    <row r="56" spans="2:7" ht="18.75" x14ac:dyDescent="0.3">
      <c r="B56" s="28"/>
      <c r="C56" s="28"/>
      <c r="D56" s="28"/>
      <c r="E56" s="28"/>
      <c r="F56" s="28"/>
      <c r="G56" s="28"/>
    </row>
    <row r="57" spans="2:7" ht="19.5" thickBot="1" x14ac:dyDescent="0.35">
      <c r="B57" s="102" t="s">
        <v>98</v>
      </c>
      <c r="C57" s="28"/>
      <c r="D57" s="28"/>
      <c r="E57" s="102">
        <v>30</v>
      </c>
      <c r="F57" s="28"/>
      <c r="G57" s="28"/>
    </row>
    <row r="58" spans="2:7" ht="19.5" thickBot="1" x14ac:dyDescent="0.35">
      <c r="B58" s="86" t="s">
        <v>9</v>
      </c>
      <c r="C58" s="87"/>
      <c r="D58" s="86" t="s">
        <v>10</v>
      </c>
      <c r="E58" s="87"/>
      <c r="F58" s="28"/>
      <c r="G58" s="28"/>
    </row>
    <row r="59" spans="2:7" ht="19.5" thickBot="1" x14ac:dyDescent="0.35">
      <c r="B59" s="88" t="s">
        <v>83</v>
      </c>
      <c r="C59" s="89">
        <v>2000</v>
      </c>
      <c r="D59" s="90" t="s">
        <v>84</v>
      </c>
      <c r="E59" s="91"/>
      <c r="F59" s="28"/>
      <c r="G59" s="28"/>
    </row>
    <row r="60" spans="2:7" ht="19.5" thickBot="1" x14ac:dyDescent="0.35">
      <c r="B60" s="95"/>
      <c r="C60" s="96"/>
      <c r="D60" s="94" t="s">
        <v>85</v>
      </c>
      <c r="E60" s="89">
        <v>2000</v>
      </c>
      <c r="F60" s="28"/>
      <c r="G60" s="28"/>
    </row>
    <row r="61" spans="2:7" ht="19.5" thickBot="1" x14ac:dyDescent="0.35">
      <c r="B61" s="90" t="s">
        <v>86</v>
      </c>
      <c r="C61" s="91"/>
      <c r="D61" s="94" t="s">
        <v>2</v>
      </c>
      <c r="E61" s="98">
        <v>185</v>
      </c>
      <c r="F61" s="28"/>
      <c r="G61" s="28"/>
    </row>
    <row r="62" spans="2:7" ht="19.5" thickBot="1" x14ac:dyDescent="0.35">
      <c r="B62" s="97" t="s">
        <v>88</v>
      </c>
      <c r="C62" s="89">
        <v>1250</v>
      </c>
      <c r="D62" s="94" t="s">
        <v>99</v>
      </c>
      <c r="E62" s="98">
        <v>300</v>
      </c>
      <c r="F62" s="28"/>
      <c r="G62" s="28"/>
    </row>
    <row r="63" spans="2:7" ht="19.5" thickBot="1" x14ac:dyDescent="0.35">
      <c r="B63" s="97" t="s">
        <v>90</v>
      </c>
      <c r="C63" s="104">
        <f>155-E57</f>
        <v>125</v>
      </c>
      <c r="D63" s="90" t="s">
        <v>87</v>
      </c>
      <c r="E63" s="91"/>
      <c r="F63" s="28"/>
      <c r="G63" s="28"/>
    </row>
    <row r="64" spans="2:7" ht="19.5" thickBot="1" x14ac:dyDescent="0.35">
      <c r="B64" s="97"/>
      <c r="C64" s="98"/>
      <c r="D64" s="94" t="s">
        <v>103</v>
      </c>
      <c r="E64" s="104">
        <f>200-E57</f>
        <v>170</v>
      </c>
      <c r="F64" s="28"/>
      <c r="G64" s="28"/>
    </row>
    <row r="65" spans="2:7" ht="19.5" thickBot="1" x14ac:dyDescent="0.35">
      <c r="B65" s="97" t="s">
        <v>91</v>
      </c>
      <c r="C65" s="98">
        <v>50</v>
      </c>
      <c r="D65" s="94" t="s">
        <v>89</v>
      </c>
      <c r="E65" s="98">
        <f>770</f>
        <v>770</v>
      </c>
      <c r="F65" s="28"/>
      <c r="G65" s="28"/>
    </row>
    <row r="66" spans="2:7" ht="19.5" thickBot="1" x14ac:dyDescent="0.35">
      <c r="B66" s="88" t="s">
        <v>92</v>
      </c>
      <c r="C66" s="99">
        <f>C59+C62+C63+C65</f>
        <v>3425</v>
      </c>
      <c r="D66" s="100" t="s">
        <v>93</v>
      </c>
      <c r="E66" s="99">
        <f>E60+E61+E62+E65+E64</f>
        <v>3425</v>
      </c>
      <c r="F66" s="28"/>
      <c r="G66" s="28"/>
    </row>
    <row r="67" spans="2:7" ht="18.75" x14ac:dyDescent="0.3">
      <c r="B67" s="28"/>
      <c r="C67" s="28"/>
      <c r="D67" s="28"/>
      <c r="E67" s="28"/>
      <c r="F67" s="28"/>
      <c r="G67" s="28"/>
    </row>
    <row r="68" spans="2:7" ht="19.5" thickBot="1" x14ac:dyDescent="0.35">
      <c r="B68" s="102" t="s">
        <v>100</v>
      </c>
      <c r="C68" s="28"/>
      <c r="D68" s="28"/>
      <c r="E68" s="102">
        <v>100</v>
      </c>
      <c r="F68" s="28"/>
      <c r="G68" s="28"/>
    </row>
    <row r="69" spans="2:7" ht="19.5" thickBot="1" x14ac:dyDescent="0.35">
      <c r="B69" s="86" t="s">
        <v>9</v>
      </c>
      <c r="C69" s="87"/>
      <c r="D69" s="86" t="s">
        <v>10</v>
      </c>
      <c r="E69" s="87"/>
      <c r="F69" s="28"/>
      <c r="G69" s="28"/>
    </row>
    <row r="70" spans="2:7" ht="19.5" thickBot="1" x14ac:dyDescent="0.35">
      <c r="B70" s="88" t="s">
        <v>83</v>
      </c>
      <c r="C70" s="89">
        <v>2000</v>
      </c>
      <c r="D70" s="90" t="s">
        <v>84</v>
      </c>
      <c r="E70" s="91"/>
      <c r="F70" s="28"/>
      <c r="G70" s="28"/>
    </row>
    <row r="71" spans="2:7" ht="19.5" thickBot="1" x14ac:dyDescent="0.35">
      <c r="B71" s="95"/>
      <c r="C71" s="96"/>
      <c r="D71" s="94" t="s">
        <v>85</v>
      </c>
      <c r="E71" s="89">
        <v>2000</v>
      </c>
      <c r="F71" s="28"/>
      <c r="G71" s="28"/>
    </row>
    <row r="72" spans="2:7" ht="19.5" thickBot="1" x14ac:dyDescent="0.35">
      <c r="B72" s="90" t="s">
        <v>86</v>
      </c>
      <c r="C72" s="91"/>
      <c r="D72" s="94" t="s">
        <v>2</v>
      </c>
      <c r="E72" s="104">
        <f>185+E68</f>
        <v>285</v>
      </c>
      <c r="F72" s="28"/>
      <c r="G72" s="28"/>
    </row>
    <row r="73" spans="2:7" ht="19.5" thickBot="1" x14ac:dyDescent="0.35">
      <c r="B73" s="97" t="s">
        <v>88</v>
      </c>
      <c r="C73" s="89">
        <v>1250</v>
      </c>
      <c r="D73" s="94" t="s">
        <v>99</v>
      </c>
      <c r="E73" s="104">
        <f>300-E68</f>
        <v>200</v>
      </c>
      <c r="F73" s="28"/>
      <c r="G73" s="28"/>
    </row>
    <row r="74" spans="2:7" ht="19.5" thickBot="1" x14ac:dyDescent="0.35">
      <c r="B74" s="97" t="s">
        <v>90</v>
      </c>
      <c r="C74" s="98">
        <v>125</v>
      </c>
      <c r="D74" s="90" t="s">
        <v>87</v>
      </c>
      <c r="E74" s="91"/>
      <c r="F74" s="28"/>
      <c r="G74" s="28"/>
    </row>
    <row r="75" spans="2:7" ht="19.5" thickBot="1" x14ac:dyDescent="0.35">
      <c r="B75" s="97"/>
      <c r="C75" s="98"/>
      <c r="D75" s="94" t="s">
        <v>103</v>
      </c>
      <c r="E75" s="98">
        <v>170</v>
      </c>
      <c r="F75" s="28"/>
      <c r="G75" s="28"/>
    </row>
    <row r="76" spans="2:7" ht="19.5" thickBot="1" x14ac:dyDescent="0.35">
      <c r="B76" s="97" t="s">
        <v>91</v>
      </c>
      <c r="C76" s="98">
        <v>50</v>
      </c>
      <c r="D76" s="94" t="s">
        <v>89</v>
      </c>
      <c r="E76" s="98">
        <f>770</f>
        <v>770</v>
      </c>
      <c r="F76" s="28"/>
      <c r="G76" s="28"/>
    </row>
    <row r="77" spans="2:7" ht="19.5" thickBot="1" x14ac:dyDescent="0.35">
      <c r="B77" s="88" t="s">
        <v>92</v>
      </c>
      <c r="C77" s="99">
        <f>C70+C73+C74+C76</f>
        <v>3425</v>
      </c>
      <c r="D77" s="100" t="s">
        <v>93</v>
      </c>
      <c r="E77" s="99">
        <f>E71+E72+E73+E76+E75</f>
        <v>3425</v>
      </c>
      <c r="F77" s="28"/>
      <c r="G77" s="28"/>
    </row>
    <row r="78" spans="2:7" ht="18.75" x14ac:dyDescent="0.3">
      <c r="B78" s="28"/>
      <c r="C78" s="28"/>
      <c r="D78" s="28"/>
      <c r="E78" s="28"/>
      <c r="F78" s="28"/>
      <c r="G78" s="28"/>
    </row>
    <row r="79" spans="2:7" ht="18.75" x14ac:dyDescent="0.3">
      <c r="B79" s="28"/>
      <c r="C79" s="28"/>
      <c r="D79" s="28"/>
      <c r="E79" s="28"/>
      <c r="F79" s="28"/>
      <c r="G79" s="28"/>
    </row>
  </sheetData>
  <mergeCells count="38">
    <mergeCell ref="D10:E10"/>
    <mergeCell ref="B7:C7"/>
    <mergeCell ref="D7:E7"/>
    <mergeCell ref="B2:C2"/>
    <mergeCell ref="D2:E2"/>
    <mergeCell ref="D3:E3"/>
    <mergeCell ref="B4:C4"/>
    <mergeCell ref="B5:C5"/>
    <mergeCell ref="B18:C18"/>
    <mergeCell ref="D20:E20"/>
    <mergeCell ref="B25:C25"/>
    <mergeCell ref="D25:E25"/>
    <mergeCell ref="B15:C15"/>
    <mergeCell ref="D15:E15"/>
    <mergeCell ref="D16:E16"/>
    <mergeCell ref="B36:C36"/>
    <mergeCell ref="D36:E36"/>
    <mergeCell ref="D37:E37"/>
    <mergeCell ref="B39:C39"/>
    <mergeCell ref="D26:E26"/>
    <mergeCell ref="B28:C28"/>
    <mergeCell ref="D30:E30"/>
    <mergeCell ref="D41:E41"/>
    <mergeCell ref="B47:C47"/>
    <mergeCell ref="D47:E47"/>
    <mergeCell ref="D48:E48"/>
    <mergeCell ref="B50:C50"/>
    <mergeCell ref="D52:E52"/>
    <mergeCell ref="B58:C58"/>
    <mergeCell ref="D58:E58"/>
    <mergeCell ref="D59:E59"/>
    <mergeCell ref="B61:C61"/>
    <mergeCell ref="D74:E74"/>
    <mergeCell ref="D63:E63"/>
    <mergeCell ref="B69:C69"/>
    <mergeCell ref="D69:E69"/>
    <mergeCell ref="D70:E70"/>
    <mergeCell ref="B72:C7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539ED-B90C-4D87-9385-3438A4A10CDC}">
  <dimension ref="B2:S34"/>
  <sheetViews>
    <sheetView topLeftCell="A7" workbookViewId="0">
      <selection activeCell="B17" sqref="B17:S34"/>
    </sheetView>
  </sheetViews>
  <sheetFormatPr defaultRowHeight="15" x14ac:dyDescent="0.25"/>
  <cols>
    <col min="4" max="4" width="13.85546875" bestFit="1" customWidth="1"/>
    <col min="5" max="5" width="13.5703125" customWidth="1"/>
    <col min="12" max="12" width="13.7109375" customWidth="1"/>
    <col min="19" max="19" width="14" customWidth="1"/>
  </cols>
  <sheetData>
    <row r="2" spans="2:14" ht="15" customHeight="1" x14ac:dyDescent="0.25">
      <c r="B2" s="83" t="s">
        <v>102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</row>
    <row r="3" spans="2:14" ht="15" customHeight="1" x14ac:dyDescent="0.25"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</row>
    <row r="4" spans="2:14" ht="15" customHeight="1" x14ac:dyDescent="0.25"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</row>
    <row r="5" spans="2:14" ht="15" customHeight="1" x14ac:dyDescent="0.25"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</row>
    <row r="6" spans="2:14" ht="15" customHeight="1" x14ac:dyDescent="0.25"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</row>
    <row r="7" spans="2:14" ht="15" customHeight="1" x14ac:dyDescent="0.25"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</row>
    <row r="8" spans="2:14" ht="15" customHeight="1" x14ac:dyDescent="0.25"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</row>
    <row r="9" spans="2:14" ht="15" customHeight="1" x14ac:dyDescent="0.25"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</row>
    <row r="10" spans="2:14" ht="15" customHeight="1" x14ac:dyDescent="0.25"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</row>
    <row r="11" spans="2:14" ht="15" customHeight="1" x14ac:dyDescent="0.25"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</row>
    <row r="12" spans="2:14" x14ac:dyDescent="0.25"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</row>
    <row r="13" spans="2:14" x14ac:dyDescent="0.25"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</row>
    <row r="14" spans="2:14" x14ac:dyDescent="0.25"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</row>
    <row r="15" spans="2:14" x14ac:dyDescent="0.25"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</row>
    <row r="16" spans="2:14" ht="20.25" x14ac:dyDescent="0.3">
      <c r="K16" s="24"/>
      <c r="L16" s="24"/>
    </row>
    <row r="17" spans="2:19" ht="18.75" x14ac:dyDescent="0.3">
      <c r="B17" s="45" t="s">
        <v>104</v>
      </c>
      <c r="C17" s="28"/>
      <c r="D17" s="28"/>
      <c r="E17" s="28"/>
      <c r="F17" s="28"/>
      <c r="G17" s="45" t="s">
        <v>154</v>
      </c>
      <c r="H17" s="28"/>
      <c r="I17" s="28"/>
      <c r="J17" s="28"/>
      <c r="K17" s="28"/>
      <c r="L17" s="28"/>
      <c r="M17" s="28"/>
      <c r="N17" s="45" t="s">
        <v>170</v>
      </c>
      <c r="O17" s="28"/>
      <c r="P17" s="28"/>
      <c r="Q17" s="28"/>
      <c r="R17" s="28"/>
      <c r="S17" s="28"/>
    </row>
    <row r="18" spans="2:19" ht="18.75" x14ac:dyDescent="0.3">
      <c r="B18" s="28" t="s">
        <v>105</v>
      </c>
      <c r="C18" s="28"/>
      <c r="D18" s="28"/>
      <c r="E18" s="29">
        <v>2000000</v>
      </c>
      <c r="F18" s="28"/>
      <c r="G18" s="84" t="s">
        <v>116</v>
      </c>
      <c r="H18" s="84"/>
      <c r="I18" s="84"/>
      <c r="J18" s="84"/>
      <c r="K18" s="84"/>
      <c r="L18" s="85">
        <v>100000</v>
      </c>
      <c r="M18" s="28"/>
      <c r="N18" s="84" t="s">
        <v>116</v>
      </c>
      <c r="O18" s="84"/>
      <c r="P18" s="84"/>
      <c r="Q18" s="84"/>
      <c r="R18" s="84"/>
      <c r="S18" s="85">
        <v>100000</v>
      </c>
    </row>
    <row r="19" spans="2:19" ht="18.75" x14ac:dyDescent="0.3">
      <c r="B19" s="28" t="s">
        <v>106</v>
      </c>
      <c r="C19" s="28"/>
      <c r="D19" s="28"/>
      <c r="E19" s="29">
        <v>-100000</v>
      </c>
      <c r="F19" s="28"/>
      <c r="G19" s="28" t="s">
        <v>113</v>
      </c>
      <c r="H19" s="28"/>
      <c r="I19" s="28"/>
      <c r="J19" s="28"/>
      <c r="K19" s="28"/>
      <c r="L19" s="29">
        <v>1680000</v>
      </c>
      <c r="M19" s="28"/>
      <c r="N19" s="28" t="s">
        <v>171</v>
      </c>
      <c r="O19" s="28"/>
      <c r="P19" s="28"/>
      <c r="Q19" s="28"/>
      <c r="R19" s="28"/>
      <c r="S19" s="29">
        <f>0.6*E18</f>
        <v>1200000</v>
      </c>
    </row>
    <row r="20" spans="2:19" ht="18.75" x14ac:dyDescent="0.3">
      <c r="B20" s="28" t="s">
        <v>107</v>
      </c>
      <c r="C20" s="28"/>
      <c r="D20" s="28"/>
      <c r="E20" s="29">
        <v>-150000</v>
      </c>
      <c r="F20" s="28"/>
      <c r="G20" s="28" t="s">
        <v>108</v>
      </c>
      <c r="H20" s="28"/>
      <c r="I20" s="28"/>
      <c r="J20" s="28"/>
      <c r="K20" s="28"/>
      <c r="L20" s="29">
        <v>60000</v>
      </c>
      <c r="M20" s="28"/>
      <c r="N20" s="28" t="s">
        <v>172</v>
      </c>
      <c r="O20" s="28"/>
      <c r="P20" s="28"/>
      <c r="Q20" s="28"/>
      <c r="R20" s="28"/>
      <c r="S20" s="29">
        <v>40000</v>
      </c>
    </row>
    <row r="21" spans="2:19" ht="18.75" x14ac:dyDescent="0.3">
      <c r="B21" s="84" t="s">
        <v>108</v>
      </c>
      <c r="C21" s="84"/>
      <c r="D21" s="84"/>
      <c r="E21" s="85">
        <v>-60000</v>
      </c>
      <c r="F21" s="28"/>
      <c r="G21" s="28" t="s">
        <v>117</v>
      </c>
      <c r="H21" s="28"/>
      <c r="I21" s="28"/>
      <c r="J21" s="28"/>
      <c r="K21" s="28"/>
      <c r="L21" s="29">
        <v>30000</v>
      </c>
      <c r="M21" s="28"/>
      <c r="N21" s="28" t="s">
        <v>173</v>
      </c>
      <c r="O21" s="28"/>
      <c r="P21" s="28"/>
      <c r="Q21" s="28"/>
      <c r="R21" s="28"/>
      <c r="S21" s="29">
        <f>E20*0.8</f>
        <v>-120000</v>
      </c>
    </row>
    <row r="22" spans="2:19" ht="18.75" x14ac:dyDescent="0.3">
      <c r="B22" s="28" t="s">
        <v>109</v>
      </c>
      <c r="C22" s="28"/>
      <c r="D22" s="28"/>
      <c r="E22" s="29">
        <f>SUM(E18:E21)</f>
        <v>1690000</v>
      </c>
      <c r="F22" s="28"/>
      <c r="G22" s="28" t="s">
        <v>118</v>
      </c>
      <c r="H22" s="28"/>
      <c r="I22" s="28"/>
      <c r="J22" s="28"/>
      <c r="K22" s="28"/>
      <c r="L22" s="29">
        <v>100000</v>
      </c>
      <c r="M22" s="28"/>
      <c r="N22" s="84" t="s">
        <v>174</v>
      </c>
      <c r="O22" s="84"/>
      <c r="P22" s="84"/>
      <c r="Q22" s="84"/>
      <c r="R22" s="84"/>
      <c r="S22" s="85">
        <f>E24</f>
        <v>-50000</v>
      </c>
    </row>
    <row r="23" spans="2:19" ht="18.75" x14ac:dyDescent="0.3">
      <c r="B23" s="28" t="s">
        <v>110</v>
      </c>
      <c r="C23" s="28"/>
      <c r="D23" s="28"/>
      <c r="E23" s="29">
        <v>40000</v>
      </c>
      <c r="F23" s="28"/>
      <c r="G23" s="84" t="s">
        <v>119</v>
      </c>
      <c r="H23" s="84"/>
      <c r="I23" s="84"/>
      <c r="J23" s="85"/>
      <c r="K23" s="84"/>
      <c r="L23" s="84">
        <v>-800000</v>
      </c>
      <c r="M23" s="28"/>
      <c r="N23" s="28" t="s">
        <v>120</v>
      </c>
      <c r="O23" s="28"/>
      <c r="P23" s="28"/>
      <c r="Q23" s="28"/>
      <c r="R23" s="28"/>
      <c r="S23" s="29">
        <f>SUM(S19:S22)</f>
        <v>1070000</v>
      </c>
    </row>
    <row r="24" spans="2:19" ht="18.75" x14ac:dyDescent="0.3">
      <c r="B24" s="84" t="s">
        <v>111</v>
      </c>
      <c r="C24" s="84"/>
      <c r="D24" s="84"/>
      <c r="E24" s="85">
        <v>-50000</v>
      </c>
      <c r="F24" s="28"/>
      <c r="G24" s="28" t="s">
        <v>120</v>
      </c>
      <c r="H24" s="28"/>
      <c r="I24" s="28"/>
      <c r="J24" s="28"/>
      <c r="K24" s="28"/>
      <c r="L24" s="29">
        <f>SUM(L19:L23)</f>
        <v>1070000</v>
      </c>
      <c r="M24" s="28"/>
      <c r="N24" s="84" t="s">
        <v>121</v>
      </c>
      <c r="O24" s="84"/>
      <c r="P24" s="84"/>
      <c r="Q24" s="84"/>
      <c r="R24" s="84"/>
      <c r="S24" s="85">
        <v>-400000</v>
      </c>
    </row>
    <row r="25" spans="2:19" ht="18.75" x14ac:dyDescent="0.3">
      <c r="B25" s="28" t="s">
        <v>112</v>
      </c>
      <c r="C25" s="28"/>
      <c r="D25" s="28"/>
      <c r="E25" s="29">
        <f>SUM(E23:E24)</f>
        <v>-10000</v>
      </c>
      <c r="F25" s="28"/>
      <c r="G25" s="84" t="s">
        <v>121</v>
      </c>
      <c r="H25" s="84"/>
      <c r="I25" s="84"/>
      <c r="J25" s="84"/>
      <c r="K25" s="84"/>
      <c r="L25" s="85">
        <v>-400000</v>
      </c>
      <c r="M25" s="28"/>
      <c r="N25" s="28" t="s">
        <v>122</v>
      </c>
      <c r="O25" s="28"/>
      <c r="P25" s="28"/>
      <c r="Q25" s="28"/>
      <c r="R25" s="28"/>
      <c r="S25" s="29">
        <f>S24</f>
        <v>-400000</v>
      </c>
    </row>
    <row r="26" spans="2:19" ht="18.75" x14ac:dyDescent="0.3">
      <c r="B26" s="45" t="s">
        <v>113</v>
      </c>
      <c r="C26" s="45"/>
      <c r="D26" s="45"/>
      <c r="E26" s="44">
        <f>E22+E25</f>
        <v>1680000</v>
      </c>
      <c r="F26" s="28"/>
      <c r="G26" s="28" t="s">
        <v>122</v>
      </c>
      <c r="H26" s="28"/>
      <c r="I26" s="28"/>
      <c r="J26" s="28"/>
      <c r="K26" s="28"/>
      <c r="L26" s="29">
        <f>L25</f>
        <v>-400000</v>
      </c>
      <c r="M26" s="28"/>
      <c r="N26" s="84" t="s">
        <v>123</v>
      </c>
      <c r="O26" s="84"/>
      <c r="P26" s="84"/>
      <c r="Q26" s="84"/>
      <c r="R26" s="84"/>
      <c r="S26" s="85">
        <v>-100000</v>
      </c>
    </row>
    <row r="27" spans="2:19" ht="18.75" x14ac:dyDescent="0.3">
      <c r="B27" s="28" t="s">
        <v>114</v>
      </c>
      <c r="C27" s="28"/>
      <c r="D27" s="28"/>
      <c r="E27" s="29">
        <f>-0.2*E26</f>
        <v>-336000</v>
      </c>
      <c r="F27" s="28"/>
      <c r="G27" s="84" t="s">
        <v>123</v>
      </c>
      <c r="H27" s="84"/>
      <c r="I27" s="84"/>
      <c r="J27" s="84"/>
      <c r="K27" s="84"/>
      <c r="L27" s="85">
        <v>-100000</v>
      </c>
      <c r="M27" s="28"/>
      <c r="N27" s="28" t="s">
        <v>124</v>
      </c>
      <c r="O27" s="28"/>
      <c r="P27" s="28"/>
      <c r="Q27" s="28"/>
      <c r="R27" s="28"/>
      <c r="S27" s="29">
        <f>S26</f>
        <v>-100000</v>
      </c>
    </row>
    <row r="28" spans="2:19" ht="18.75" x14ac:dyDescent="0.3">
      <c r="B28" s="45" t="s">
        <v>115</v>
      </c>
      <c r="C28" s="45"/>
      <c r="D28" s="45"/>
      <c r="E28" s="44">
        <f>E26+E27</f>
        <v>1344000</v>
      </c>
      <c r="F28" s="28"/>
      <c r="G28" s="28" t="s">
        <v>124</v>
      </c>
      <c r="H28" s="28"/>
      <c r="I28" s="28"/>
      <c r="J28" s="28"/>
      <c r="K28" s="28"/>
      <c r="L28" s="29">
        <f>L27</f>
        <v>-100000</v>
      </c>
      <c r="M28" s="28"/>
      <c r="N28" s="28" t="s">
        <v>125</v>
      </c>
      <c r="O28" s="28"/>
      <c r="P28" s="28"/>
      <c r="Q28" s="28"/>
      <c r="R28" s="28"/>
      <c r="S28" s="29">
        <f>S23+S25+S27</f>
        <v>570000</v>
      </c>
    </row>
    <row r="29" spans="2:19" ht="18.75" x14ac:dyDescent="0.3">
      <c r="B29" s="28"/>
      <c r="C29" s="28"/>
      <c r="D29" s="28"/>
      <c r="E29" s="28"/>
      <c r="F29" s="28"/>
      <c r="G29" s="28" t="s">
        <v>125</v>
      </c>
      <c r="H29" s="28"/>
      <c r="I29" s="28"/>
      <c r="J29" s="28"/>
      <c r="K29" s="28"/>
      <c r="L29" s="29">
        <f>L24+L26+L28</f>
        <v>570000</v>
      </c>
      <c r="M29" s="28"/>
      <c r="N29" s="45" t="s">
        <v>126</v>
      </c>
      <c r="O29" s="45"/>
      <c r="P29" s="45"/>
      <c r="Q29" s="45"/>
      <c r="R29" s="45"/>
      <c r="S29" s="44">
        <f>S28+S18</f>
        <v>670000</v>
      </c>
    </row>
    <row r="30" spans="2:19" ht="18.75" x14ac:dyDescent="0.3">
      <c r="B30" s="28"/>
      <c r="C30" s="28"/>
      <c r="D30" s="28"/>
      <c r="E30" s="28"/>
      <c r="F30" s="28"/>
      <c r="G30" s="45" t="s">
        <v>126</v>
      </c>
      <c r="H30" s="45"/>
      <c r="I30" s="45"/>
      <c r="J30" s="45"/>
      <c r="K30" s="45"/>
      <c r="L30" s="44">
        <f>L29+L18</f>
        <v>670000</v>
      </c>
      <c r="M30" s="28"/>
      <c r="N30" s="28"/>
      <c r="O30" s="28"/>
      <c r="P30" s="28"/>
      <c r="Q30" s="28"/>
      <c r="R30" s="28"/>
      <c r="S30" s="28"/>
    </row>
    <row r="31" spans="2:19" ht="18.75" x14ac:dyDescent="0.3"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</row>
    <row r="32" spans="2:19" ht="18.75" x14ac:dyDescent="0.3"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</row>
    <row r="33" spans="2:19" ht="18.75" x14ac:dyDescent="0.3"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</row>
    <row r="34" spans="2:19" ht="18.75" x14ac:dyDescent="0.3"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</row>
  </sheetData>
  <mergeCells count="1">
    <mergeCell ref="B2:N15"/>
  </mergeCells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E0943-A3CC-4FC4-8286-0AF955AA3768}">
  <dimension ref="B1:Z49"/>
  <sheetViews>
    <sheetView zoomScale="120" zoomScaleNormal="120" workbookViewId="0">
      <selection activeCell="B9" sqref="B9:C9"/>
    </sheetView>
  </sheetViews>
  <sheetFormatPr defaultRowHeight="15" x14ac:dyDescent="0.25"/>
  <cols>
    <col min="4" max="4" width="12.5703125" customWidth="1"/>
    <col min="5" max="5" width="12.85546875" customWidth="1"/>
    <col min="6" max="6" width="15.140625" customWidth="1"/>
    <col min="8" max="8" width="11.7109375" customWidth="1"/>
    <col min="10" max="11" width="11" bestFit="1" customWidth="1"/>
    <col min="12" max="12" width="13.42578125" customWidth="1"/>
    <col min="13" max="13" width="9.85546875" bestFit="1" customWidth="1"/>
    <col min="19" max="19" width="11" bestFit="1" customWidth="1"/>
    <col min="25" max="25" width="10.28515625" bestFit="1" customWidth="1"/>
  </cols>
  <sheetData>
    <row r="1" spans="2:22" x14ac:dyDescent="0.25">
      <c r="B1" s="78" t="s">
        <v>127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2:22" ht="21" x14ac:dyDescent="0.25"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S2" s="21"/>
      <c r="T2" s="22"/>
      <c r="U2" s="21"/>
      <c r="V2" s="23"/>
    </row>
    <row r="3" spans="2:22" ht="21" x14ac:dyDescent="0.25"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6"/>
      <c r="P3" s="76"/>
      <c r="Q3" s="76"/>
      <c r="R3" s="76"/>
      <c r="S3" s="21"/>
      <c r="U3" s="21"/>
    </row>
    <row r="4" spans="2:22" ht="21" x14ac:dyDescent="0.3">
      <c r="B4" s="79" t="s">
        <v>166</v>
      </c>
      <c r="C4" s="79"/>
      <c r="D4" s="79"/>
      <c r="E4" s="79"/>
      <c r="F4" s="79"/>
      <c r="G4" s="79"/>
      <c r="H4" s="79"/>
      <c r="I4" s="79"/>
      <c r="J4" s="28"/>
      <c r="K4" s="28"/>
      <c r="L4" s="28"/>
      <c r="M4" s="28"/>
      <c r="N4" s="28"/>
      <c r="O4" s="76"/>
      <c r="P4" s="76"/>
      <c r="Q4" s="76"/>
      <c r="R4" s="76"/>
      <c r="S4" s="21"/>
      <c r="U4" s="21"/>
    </row>
    <row r="5" spans="2:22" ht="21" x14ac:dyDescent="0.3">
      <c r="B5" s="79" t="s">
        <v>167</v>
      </c>
      <c r="C5" s="79"/>
      <c r="D5" s="79"/>
      <c r="E5" s="79"/>
      <c r="F5" s="79"/>
      <c r="G5" s="79"/>
      <c r="H5" s="79"/>
      <c r="I5" s="79"/>
      <c r="J5" s="28"/>
      <c r="K5" s="28"/>
      <c r="L5" s="28"/>
      <c r="M5" s="28"/>
      <c r="N5" s="28"/>
      <c r="O5" s="76"/>
      <c r="P5" s="76"/>
      <c r="Q5" s="76"/>
      <c r="R5" s="76"/>
      <c r="S5" s="21"/>
      <c r="T5" s="22"/>
      <c r="U5" s="21"/>
      <c r="V5" s="23"/>
    </row>
    <row r="6" spans="2:22" ht="21" x14ac:dyDescent="0.3">
      <c r="B6" s="79" t="s">
        <v>168</v>
      </c>
      <c r="C6" s="79"/>
      <c r="D6" s="79"/>
      <c r="E6" s="79"/>
      <c r="F6" s="79"/>
      <c r="G6" s="79"/>
      <c r="H6" s="79"/>
      <c r="I6" s="79"/>
      <c r="J6" s="28"/>
      <c r="K6" s="28"/>
      <c r="L6" s="28"/>
      <c r="M6" s="28"/>
      <c r="N6" s="28"/>
      <c r="O6" s="76"/>
      <c r="P6" s="76"/>
      <c r="Q6" s="76"/>
      <c r="R6" s="76"/>
      <c r="S6" s="21"/>
    </row>
    <row r="7" spans="2:22" ht="18.75" x14ac:dyDescent="0.3">
      <c r="B7" s="79" t="s">
        <v>169</v>
      </c>
      <c r="C7" s="79"/>
      <c r="D7" s="79"/>
      <c r="E7" s="79"/>
      <c r="F7" s="79"/>
      <c r="G7" s="79"/>
      <c r="H7" s="79"/>
      <c r="I7" s="79"/>
      <c r="J7" s="28"/>
      <c r="K7" s="28"/>
      <c r="L7" s="28"/>
      <c r="M7" s="28"/>
      <c r="N7" s="28"/>
    </row>
    <row r="8" spans="2:22" ht="18.75" x14ac:dyDescent="0.3">
      <c r="B8" s="75" t="s">
        <v>128</v>
      </c>
      <c r="C8" s="75"/>
      <c r="D8" s="29">
        <v>4000</v>
      </c>
      <c r="E8" s="28"/>
      <c r="F8" s="75" t="s">
        <v>129</v>
      </c>
      <c r="G8" s="75"/>
      <c r="H8" s="75"/>
      <c r="I8" s="75"/>
      <c r="J8" s="75"/>
      <c r="K8" s="29">
        <v>2000</v>
      </c>
      <c r="L8" s="29">
        <v>400</v>
      </c>
      <c r="M8" s="28" t="s">
        <v>7</v>
      </c>
    </row>
    <row r="9" spans="2:22" ht="18.75" x14ac:dyDescent="0.3">
      <c r="B9" s="75" t="s">
        <v>2</v>
      </c>
      <c r="C9" s="75"/>
      <c r="D9" s="29">
        <v>1000</v>
      </c>
      <c r="E9" s="28"/>
      <c r="F9" s="75" t="s">
        <v>130</v>
      </c>
      <c r="G9" s="75"/>
      <c r="H9" s="75"/>
      <c r="I9" s="75"/>
      <c r="J9" s="75"/>
      <c r="K9" s="29">
        <v>8000</v>
      </c>
      <c r="L9" s="29">
        <v>1600</v>
      </c>
      <c r="M9" s="28" t="s">
        <v>7</v>
      </c>
      <c r="T9" s="22"/>
    </row>
    <row r="10" spans="2:22" ht="18.75" x14ac:dyDescent="0.3">
      <c r="B10" s="75" t="s">
        <v>6</v>
      </c>
      <c r="C10" s="75"/>
      <c r="D10" s="29">
        <v>1000</v>
      </c>
      <c r="E10" s="28"/>
      <c r="F10" s="75" t="s">
        <v>131</v>
      </c>
      <c r="G10" s="75"/>
      <c r="H10" s="75"/>
      <c r="I10" s="75"/>
      <c r="J10" s="75"/>
      <c r="K10" s="29">
        <v>2000</v>
      </c>
      <c r="L10" s="29"/>
      <c r="M10" s="28"/>
    </row>
    <row r="11" spans="2:22" ht="18.75" x14ac:dyDescent="0.3">
      <c r="B11" s="75" t="s">
        <v>3</v>
      </c>
      <c r="C11" s="75"/>
      <c r="D11" s="29">
        <v>2000</v>
      </c>
      <c r="E11" s="28"/>
      <c r="F11" s="75" t="s">
        <v>132</v>
      </c>
      <c r="G11" s="75"/>
      <c r="H11" s="75"/>
      <c r="I11" s="75"/>
      <c r="J11" s="75"/>
      <c r="K11" s="29">
        <v>1500</v>
      </c>
      <c r="L11" s="29"/>
      <c r="M11" s="28"/>
    </row>
    <row r="12" spans="2:22" ht="18.75" x14ac:dyDescent="0.3">
      <c r="B12" s="75" t="s">
        <v>5</v>
      </c>
      <c r="C12" s="75"/>
      <c r="D12" s="29">
        <v>2500</v>
      </c>
      <c r="E12" s="28"/>
      <c r="F12" s="75" t="s">
        <v>133</v>
      </c>
      <c r="G12" s="75"/>
      <c r="H12" s="75"/>
      <c r="I12" s="75"/>
      <c r="J12" s="75"/>
      <c r="K12" s="29">
        <v>1000</v>
      </c>
      <c r="L12" s="29"/>
      <c r="M12" s="28"/>
    </row>
    <row r="13" spans="2:22" ht="18.75" x14ac:dyDescent="0.3">
      <c r="B13" s="75" t="s">
        <v>1</v>
      </c>
      <c r="C13" s="75"/>
      <c r="D13" s="29">
        <v>4000</v>
      </c>
      <c r="E13" s="28"/>
      <c r="F13" s="75" t="s">
        <v>134</v>
      </c>
      <c r="G13" s="75"/>
      <c r="H13" s="75"/>
      <c r="I13" s="75"/>
      <c r="J13" s="75"/>
      <c r="K13" s="29">
        <v>2000</v>
      </c>
      <c r="L13" s="29"/>
      <c r="M13" s="28"/>
    </row>
    <row r="14" spans="2:22" ht="18.75" x14ac:dyDescent="0.3">
      <c r="B14" s="75" t="s">
        <v>4</v>
      </c>
      <c r="C14" s="75"/>
      <c r="D14" s="29">
        <v>1000</v>
      </c>
      <c r="E14" s="28"/>
      <c r="F14" s="75" t="s">
        <v>135</v>
      </c>
      <c r="G14" s="75"/>
      <c r="H14" s="75"/>
      <c r="I14" s="75"/>
      <c r="J14" s="75"/>
      <c r="K14" s="29">
        <v>1500</v>
      </c>
      <c r="L14" s="29">
        <v>300</v>
      </c>
      <c r="M14" s="28" t="s">
        <v>7</v>
      </c>
    </row>
    <row r="15" spans="2:22" ht="18.75" x14ac:dyDescent="0.3">
      <c r="B15" s="75" t="s">
        <v>0</v>
      </c>
      <c r="C15" s="75"/>
      <c r="D15" s="29">
        <v>5000</v>
      </c>
      <c r="E15" s="28"/>
      <c r="F15" s="75" t="s">
        <v>136</v>
      </c>
      <c r="G15" s="75"/>
      <c r="H15" s="75"/>
      <c r="I15" s="75"/>
      <c r="J15" s="75"/>
      <c r="K15" s="29">
        <v>200</v>
      </c>
      <c r="L15" s="29"/>
      <c r="M15" s="28"/>
    </row>
    <row r="16" spans="2:22" ht="18.75" x14ac:dyDescent="0.3">
      <c r="B16" s="75" t="s">
        <v>137</v>
      </c>
      <c r="C16" s="75"/>
      <c r="D16" s="29">
        <v>10000</v>
      </c>
      <c r="E16" s="28"/>
      <c r="F16" s="75" t="s">
        <v>138</v>
      </c>
      <c r="G16" s="75"/>
      <c r="H16" s="75"/>
      <c r="I16" s="75"/>
      <c r="J16" s="75"/>
      <c r="K16" s="29">
        <v>300</v>
      </c>
      <c r="L16" s="29"/>
      <c r="M16" s="28"/>
      <c r="T16" s="22"/>
    </row>
    <row r="17" spans="2:26" ht="18.75" x14ac:dyDescent="0.3">
      <c r="B17" s="75" t="s">
        <v>139</v>
      </c>
      <c r="C17" s="75"/>
      <c r="D17" s="29">
        <v>1500</v>
      </c>
      <c r="E17" s="28"/>
      <c r="F17" s="75" t="s">
        <v>140</v>
      </c>
      <c r="G17" s="75"/>
      <c r="H17" s="75"/>
      <c r="I17" s="75"/>
      <c r="J17" s="75"/>
      <c r="K17" s="29">
        <v>500</v>
      </c>
      <c r="L17" s="29"/>
      <c r="M17" s="28"/>
    </row>
    <row r="18" spans="2:26" ht="18.75" x14ac:dyDescent="0.3">
      <c r="B18" s="28"/>
      <c r="C18" s="28"/>
      <c r="D18" s="28"/>
      <c r="E18" s="28"/>
      <c r="F18" s="75" t="s">
        <v>141</v>
      </c>
      <c r="G18" s="75"/>
      <c r="H18" s="75"/>
      <c r="I18" s="75"/>
      <c r="J18" s="75"/>
      <c r="K18" s="29">
        <v>500</v>
      </c>
      <c r="L18" s="29">
        <v>100</v>
      </c>
      <c r="M18" s="28" t="s">
        <v>7</v>
      </c>
    </row>
    <row r="19" spans="2:26" ht="23.25" x14ac:dyDescent="0.35">
      <c r="B19" s="28"/>
      <c r="C19" s="28"/>
      <c r="D19" s="28"/>
      <c r="E19" s="28"/>
      <c r="F19" s="75" t="s">
        <v>142</v>
      </c>
      <c r="G19" s="75"/>
      <c r="H19" s="75"/>
      <c r="I19" s="75"/>
      <c r="J19" s="75"/>
      <c r="K19" s="30" t="s">
        <v>8</v>
      </c>
      <c r="L19" s="28"/>
      <c r="M19" s="27"/>
    </row>
    <row r="20" spans="2:26" ht="23.25" x14ac:dyDescent="0.35">
      <c r="B20" s="28"/>
      <c r="C20" s="28"/>
      <c r="D20" s="28"/>
      <c r="E20" s="28"/>
      <c r="F20" s="23"/>
      <c r="G20" s="23"/>
      <c r="H20" s="23"/>
      <c r="I20" s="23"/>
      <c r="J20" s="23"/>
      <c r="K20" s="30"/>
      <c r="L20" s="28"/>
      <c r="M20" s="27"/>
    </row>
    <row r="21" spans="2:26" ht="24" thickBot="1" x14ac:dyDescent="0.4">
      <c r="B21" s="68" t="s">
        <v>165</v>
      </c>
      <c r="C21" s="68"/>
      <c r="D21" s="68"/>
      <c r="E21" s="68"/>
      <c r="F21" s="68"/>
      <c r="G21" s="68"/>
      <c r="H21" s="68"/>
      <c r="I21" s="68"/>
      <c r="J21" s="68"/>
      <c r="K21" s="68"/>
      <c r="L21" s="28"/>
      <c r="M21" s="27"/>
    </row>
    <row r="22" spans="2:26" ht="21" thickBot="1" x14ac:dyDescent="0.35">
      <c r="B22" s="65" t="s">
        <v>161</v>
      </c>
      <c r="C22" s="66"/>
      <c r="D22" s="66"/>
      <c r="E22" s="31" t="s">
        <v>163</v>
      </c>
      <c r="F22" s="32" t="s">
        <v>164</v>
      </c>
      <c r="G22" s="67" t="s">
        <v>162</v>
      </c>
      <c r="H22" s="66"/>
      <c r="I22" s="66"/>
      <c r="J22" s="31" t="s">
        <v>163</v>
      </c>
      <c r="K22" s="32" t="s">
        <v>164</v>
      </c>
      <c r="L22" s="28"/>
      <c r="Z22" s="25">
        <f>Z15+Z17+Z19</f>
        <v>0</v>
      </c>
    </row>
    <row r="23" spans="2:26" ht="20.25" x14ac:dyDescent="0.3">
      <c r="B23" s="82" t="s">
        <v>137</v>
      </c>
      <c r="C23" s="81"/>
      <c r="D23" s="81"/>
      <c r="E23" s="33">
        <v>10000</v>
      </c>
      <c r="F23" s="34">
        <v>10500</v>
      </c>
      <c r="G23" s="80" t="s">
        <v>0</v>
      </c>
      <c r="H23" s="81"/>
      <c r="I23" s="81"/>
      <c r="J23" s="33">
        <v>5000</v>
      </c>
      <c r="K23" s="34">
        <v>5000</v>
      </c>
      <c r="L23" s="28"/>
      <c r="Z23" s="26">
        <f>Z22+Z9</f>
        <v>0</v>
      </c>
    </row>
    <row r="24" spans="2:26" ht="18.75" x14ac:dyDescent="0.3">
      <c r="B24" s="71" t="s">
        <v>1</v>
      </c>
      <c r="C24" s="72"/>
      <c r="D24" s="72"/>
      <c r="E24" s="35">
        <v>4000</v>
      </c>
      <c r="F24" s="36">
        <v>5000</v>
      </c>
      <c r="G24" s="74" t="s">
        <v>2</v>
      </c>
      <c r="H24" s="72"/>
      <c r="I24" s="72"/>
      <c r="J24" s="35">
        <v>1000</v>
      </c>
      <c r="K24" s="36">
        <v>1000</v>
      </c>
      <c r="L24" s="28"/>
    </row>
    <row r="25" spans="2:26" ht="18.75" x14ac:dyDescent="0.3">
      <c r="B25" s="71" t="s">
        <v>128</v>
      </c>
      <c r="C25" s="72"/>
      <c r="D25" s="72"/>
      <c r="E25" s="35">
        <v>4000</v>
      </c>
      <c r="F25" s="36">
        <v>3500</v>
      </c>
      <c r="G25" s="74" t="s">
        <v>3</v>
      </c>
      <c r="H25" s="72"/>
      <c r="I25" s="72"/>
      <c r="J25" s="35">
        <v>2000</v>
      </c>
      <c r="K25" s="36">
        <v>2000</v>
      </c>
      <c r="L25" s="28"/>
    </row>
    <row r="26" spans="2:26" ht="18.75" x14ac:dyDescent="0.3">
      <c r="B26" s="71"/>
      <c r="C26" s="72"/>
      <c r="D26" s="72"/>
      <c r="E26" s="37"/>
      <c r="F26" s="36"/>
      <c r="G26" s="74" t="s">
        <v>159</v>
      </c>
      <c r="H26" s="72"/>
      <c r="I26" s="72"/>
      <c r="J26" s="37"/>
      <c r="K26" s="36">
        <v>2400</v>
      </c>
      <c r="L26" s="28"/>
    </row>
    <row r="27" spans="2:26" ht="18.75" x14ac:dyDescent="0.3">
      <c r="B27" s="71" t="s">
        <v>4</v>
      </c>
      <c r="C27" s="72"/>
      <c r="D27" s="72"/>
      <c r="E27" s="35">
        <v>1000</v>
      </c>
      <c r="F27" s="36">
        <v>3400</v>
      </c>
      <c r="G27" s="74" t="s">
        <v>5</v>
      </c>
      <c r="H27" s="72"/>
      <c r="I27" s="72"/>
      <c r="J27" s="35">
        <v>2500</v>
      </c>
      <c r="K27" s="36">
        <v>2000</v>
      </c>
      <c r="L27" s="28"/>
    </row>
    <row r="28" spans="2:26" ht="18.75" x14ac:dyDescent="0.3">
      <c r="B28" s="71" t="s">
        <v>6</v>
      </c>
      <c r="C28" s="72"/>
      <c r="D28" s="72"/>
      <c r="E28" s="35">
        <v>1000</v>
      </c>
      <c r="F28" s="36">
        <f>L49</f>
        <v>3300</v>
      </c>
      <c r="G28" s="74" t="s">
        <v>139</v>
      </c>
      <c r="H28" s="72"/>
      <c r="I28" s="72"/>
      <c r="J28" s="35">
        <v>1500</v>
      </c>
      <c r="K28" s="36">
        <v>1500</v>
      </c>
      <c r="L28" s="28"/>
    </row>
    <row r="29" spans="2:26" ht="18.75" x14ac:dyDescent="0.3">
      <c r="B29" s="71"/>
      <c r="C29" s="72"/>
      <c r="D29" s="72"/>
      <c r="E29" s="37"/>
      <c r="F29" s="36"/>
      <c r="G29" s="74" t="s">
        <v>150</v>
      </c>
      <c r="H29" s="72"/>
      <c r="I29" s="72"/>
      <c r="J29" s="37"/>
      <c r="K29" s="36">
        <v>200</v>
      </c>
      <c r="L29" s="28"/>
    </row>
    <row r="30" spans="2:26" ht="19.5" thickBot="1" x14ac:dyDescent="0.35">
      <c r="B30" s="73"/>
      <c r="C30" s="70"/>
      <c r="D30" s="70"/>
      <c r="E30" s="38"/>
      <c r="F30" s="39"/>
      <c r="G30" s="69" t="s">
        <v>158</v>
      </c>
      <c r="H30" s="70"/>
      <c r="I30" s="70"/>
      <c r="J30" s="38"/>
      <c r="K30" s="40">
        <v>1600</v>
      </c>
      <c r="L30" s="28"/>
    </row>
    <row r="31" spans="2:26" ht="19.5" thickBot="1" x14ac:dyDescent="0.35">
      <c r="B31" s="62" t="s">
        <v>143</v>
      </c>
      <c r="C31" s="63"/>
      <c r="D31" s="63"/>
      <c r="E31" s="41">
        <f>E23-E24+E25+E27+E28</f>
        <v>12000</v>
      </c>
      <c r="F31" s="42">
        <f>F23-F24+F25+F27+F28</f>
        <v>15700</v>
      </c>
      <c r="G31" s="64" t="s">
        <v>144</v>
      </c>
      <c r="H31" s="63"/>
      <c r="I31" s="63"/>
      <c r="J31" s="41">
        <f>SUM(J23:J28)</f>
        <v>12000</v>
      </c>
      <c r="K31" s="42">
        <f>SUM(K23:K30)</f>
        <v>15700</v>
      </c>
      <c r="L31" s="28"/>
    </row>
    <row r="32" spans="2:26" ht="18.75" x14ac:dyDescent="0.3"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2:12" ht="18.75" x14ac:dyDescent="0.3"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2:12" ht="18.75" x14ac:dyDescent="0.3">
      <c r="B34" s="77" t="s">
        <v>104</v>
      </c>
      <c r="C34" s="77"/>
      <c r="D34" s="77"/>
      <c r="E34" s="77"/>
      <c r="F34" s="44"/>
      <c r="G34" s="45"/>
      <c r="H34" s="46" t="s">
        <v>154</v>
      </c>
      <c r="I34" s="45"/>
      <c r="J34" s="45"/>
      <c r="K34" s="45"/>
      <c r="L34" s="28"/>
    </row>
    <row r="35" spans="2:12" ht="18.75" x14ac:dyDescent="0.3">
      <c r="B35" s="75" t="s">
        <v>145</v>
      </c>
      <c r="C35" s="75"/>
      <c r="D35" s="75"/>
      <c r="E35" s="75"/>
      <c r="F35" s="29">
        <v>10000</v>
      </c>
      <c r="G35" s="28"/>
      <c r="H35" s="75" t="s">
        <v>155</v>
      </c>
      <c r="I35" s="75"/>
      <c r="J35" s="75"/>
      <c r="K35" s="75"/>
      <c r="L35" s="29">
        <v>1000</v>
      </c>
    </row>
    <row r="36" spans="2:12" ht="18.75" x14ac:dyDescent="0.3">
      <c r="B36" s="75" t="s">
        <v>146</v>
      </c>
      <c r="C36" s="75"/>
      <c r="D36" s="75"/>
      <c r="E36" s="75"/>
      <c r="F36" s="29">
        <v>-2000</v>
      </c>
      <c r="G36" s="28"/>
      <c r="H36" s="75" t="s">
        <v>113</v>
      </c>
      <c r="I36" s="75"/>
      <c r="J36" s="75"/>
      <c r="K36" s="75"/>
      <c r="L36" s="29">
        <v>3000</v>
      </c>
    </row>
    <row r="37" spans="2:12" ht="18.75" x14ac:dyDescent="0.3">
      <c r="B37" s="75" t="s">
        <v>147</v>
      </c>
      <c r="C37" s="75"/>
      <c r="D37" s="75"/>
      <c r="E37" s="75"/>
      <c r="F37" s="29">
        <v>-1500</v>
      </c>
      <c r="G37" s="28"/>
      <c r="H37" s="75" t="str">
        <f>B38</f>
        <v>Odpisy</v>
      </c>
      <c r="I37" s="75"/>
      <c r="J37" s="75"/>
      <c r="K37" s="75"/>
      <c r="L37" s="29">
        <v>1000</v>
      </c>
    </row>
    <row r="38" spans="2:12" ht="18.75" x14ac:dyDescent="0.3">
      <c r="B38" s="75" t="s">
        <v>148</v>
      </c>
      <c r="C38" s="75"/>
      <c r="D38" s="75"/>
      <c r="E38" s="75"/>
      <c r="F38" s="29">
        <v>-1000</v>
      </c>
      <c r="G38" s="28"/>
      <c r="H38" s="75" t="s">
        <v>4</v>
      </c>
      <c r="I38" s="75"/>
      <c r="J38" s="75"/>
      <c r="K38" s="75"/>
      <c r="L38" s="29">
        <v>-2400</v>
      </c>
    </row>
    <row r="39" spans="2:12" ht="18.75" x14ac:dyDescent="0.3">
      <c r="B39" s="75" t="s">
        <v>149</v>
      </c>
      <c r="C39" s="75"/>
      <c r="D39" s="75"/>
      <c r="E39" s="75"/>
      <c r="F39" s="29">
        <v>-2000</v>
      </c>
      <c r="G39" s="28"/>
      <c r="H39" s="75" t="s">
        <v>156</v>
      </c>
      <c r="I39" s="75"/>
      <c r="J39" s="75"/>
      <c r="K39" s="75"/>
      <c r="L39" s="29">
        <v>500</v>
      </c>
    </row>
    <row r="40" spans="2:12" ht="18.75" x14ac:dyDescent="0.3">
      <c r="B40" s="75" t="s">
        <v>150</v>
      </c>
      <c r="C40" s="75"/>
      <c r="D40" s="75"/>
      <c r="E40" s="75"/>
      <c r="F40" s="29">
        <v>-200</v>
      </c>
      <c r="G40" s="28"/>
      <c r="H40" s="75" t="s">
        <v>150</v>
      </c>
      <c r="I40" s="75"/>
      <c r="J40" s="75"/>
      <c r="K40" s="75"/>
      <c r="L40" s="29">
        <v>200</v>
      </c>
    </row>
    <row r="41" spans="2:12" ht="18.75" x14ac:dyDescent="0.3">
      <c r="B41" s="75" t="s">
        <v>152</v>
      </c>
      <c r="C41" s="75"/>
      <c r="D41" s="75"/>
      <c r="E41" s="75"/>
      <c r="F41" s="29">
        <f>SUM(F35:F40)</f>
        <v>3300</v>
      </c>
      <c r="G41" s="28"/>
      <c r="H41" s="75" t="s">
        <v>158</v>
      </c>
      <c r="I41" s="75"/>
      <c r="J41" s="75"/>
      <c r="K41" s="75"/>
      <c r="L41" s="29">
        <v>1600</v>
      </c>
    </row>
    <row r="42" spans="2:12" ht="18.75" x14ac:dyDescent="0.3">
      <c r="B42" s="75" t="s">
        <v>151</v>
      </c>
      <c r="C42" s="75"/>
      <c r="D42" s="75"/>
      <c r="E42" s="75"/>
      <c r="F42" s="29">
        <v>-300</v>
      </c>
      <c r="G42" s="28"/>
      <c r="H42" s="23" t="s">
        <v>160</v>
      </c>
      <c r="I42" s="23"/>
      <c r="J42" s="23"/>
      <c r="K42" s="23"/>
      <c r="L42" s="29">
        <f>-600</f>
        <v>-600</v>
      </c>
    </row>
    <row r="43" spans="2:12" ht="18.75" x14ac:dyDescent="0.3">
      <c r="B43" s="75" t="s">
        <v>153</v>
      </c>
      <c r="C43" s="75"/>
      <c r="D43" s="75"/>
      <c r="E43" s="75"/>
      <c r="F43" s="29">
        <f>F42</f>
        <v>-300</v>
      </c>
      <c r="G43" s="28"/>
      <c r="H43" s="75" t="s">
        <v>120</v>
      </c>
      <c r="I43" s="75"/>
      <c r="J43" s="75"/>
      <c r="K43" s="75"/>
      <c r="L43" s="29">
        <f>SUM(L36:L42)</f>
        <v>3300</v>
      </c>
    </row>
    <row r="44" spans="2:12" ht="18.75" x14ac:dyDescent="0.3">
      <c r="B44" s="75" t="s">
        <v>113</v>
      </c>
      <c r="C44" s="75"/>
      <c r="D44" s="75"/>
      <c r="E44" s="75"/>
      <c r="F44" s="29">
        <f>F41+F43</f>
        <v>3000</v>
      </c>
      <c r="G44" s="28"/>
      <c r="H44" s="23" t="s">
        <v>157</v>
      </c>
      <c r="I44" s="23"/>
      <c r="J44" s="23"/>
      <c r="K44" s="23"/>
      <c r="L44" s="29">
        <v>-500</v>
      </c>
    </row>
    <row r="45" spans="2:12" ht="18.75" x14ac:dyDescent="0.3">
      <c r="B45" s="75" t="s">
        <v>114</v>
      </c>
      <c r="C45" s="75"/>
      <c r="D45" s="75"/>
      <c r="E45" s="75"/>
      <c r="F45" s="29">
        <f>0.2*F44</f>
        <v>600</v>
      </c>
      <c r="G45" s="28"/>
      <c r="H45" s="23" t="s">
        <v>122</v>
      </c>
      <c r="I45" s="23"/>
      <c r="J45" s="23"/>
      <c r="K45" s="23"/>
      <c r="L45" s="29">
        <f>L44</f>
        <v>-500</v>
      </c>
    </row>
    <row r="46" spans="2:12" ht="18.75" x14ac:dyDescent="0.3">
      <c r="B46" s="77" t="s">
        <v>115</v>
      </c>
      <c r="C46" s="77"/>
      <c r="D46" s="77"/>
      <c r="E46" s="77"/>
      <c r="F46" s="44">
        <f>F44-F45</f>
        <v>2400</v>
      </c>
      <c r="G46" s="28"/>
      <c r="H46" s="23" t="s">
        <v>123</v>
      </c>
      <c r="I46" s="23"/>
      <c r="J46" s="23"/>
      <c r="K46" s="23"/>
      <c r="L46" s="29">
        <v>-500</v>
      </c>
    </row>
    <row r="47" spans="2:12" ht="18.75" x14ac:dyDescent="0.3">
      <c r="B47" s="28"/>
      <c r="C47" s="28"/>
      <c r="D47" s="28"/>
      <c r="E47" s="28"/>
      <c r="F47" s="28"/>
      <c r="G47" s="28"/>
      <c r="H47" s="23" t="s">
        <v>124</v>
      </c>
      <c r="I47" s="23"/>
      <c r="J47" s="23"/>
      <c r="K47" s="23"/>
      <c r="L47" s="29">
        <f>L46</f>
        <v>-500</v>
      </c>
    </row>
    <row r="48" spans="2:12" ht="18.75" x14ac:dyDescent="0.3">
      <c r="B48" s="28"/>
      <c r="C48" s="28"/>
      <c r="D48" s="28"/>
      <c r="E48" s="28"/>
      <c r="F48" s="28"/>
      <c r="G48" s="28"/>
      <c r="H48" s="23" t="s">
        <v>125</v>
      </c>
      <c r="I48" s="23"/>
      <c r="J48" s="23"/>
      <c r="K48" s="23"/>
      <c r="L48" s="29">
        <f>L43+L45+L47</f>
        <v>2300</v>
      </c>
    </row>
    <row r="49" spans="2:12" ht="18.75" x14ac:dyDescent="0.3">
      <c r="B49" s="28"/>
      <c r="C49" s="28"/>
      <c r="D49" s="28"/>
      <c r="E49" s="28"/>
      <c r="F49" s="28"/>
      <c r="G49" s="28"/>
      <c r="H49" s="43" t="s">
        <v>126</v>
      </c>
      <c r="I49" s="43"/>
      <c r="J49" s="43"/>
      <c r="K49" s="43"/>
      <c r="L49" s="44">
        <f>L48+L35</f>
        <v>3300</v>
      </c>
    </row>
  </sheetData>
  <mergeCells count="73">
    <mergeCell ref="B23:D23"/>
    <mergeCell ref="B46:E46"/>
    <mergeCell ref="H35:K35"/>
    <mergeCell ref="H36:K36"/>
    <mergeCell ref="H37:K37"/>
    <mergeCell ref="H38:K38"/>
    <mergeCell ref="H39:K39"/>
    <mergeCell ref="H40:K40"/>
    <mergeCell ref="H41:K41"/>
    <mergeCell ref="G23:I23"/>
    <mergeCell ref="G24:I24"/>
    <mergeCell ref="G25:I25"/>
    <mergeCell ref="G27:I27"/>
    <mergeCell ref="H43:K43"/>
    <mergeCell ref="F18:J18"/>
    <mergeCell ref="F19:J19"/>
    <mergeCell ref="B14:C14"/>
    <mergeCell ref="F14:J14"/>
    <mergeCell ref="B15:C15"/>
    <mergeCell ref="F15:J15"/>
    <mergeCell ref="B16:C16"/>
    <mergeCell ref="F16:J16"/>
    <mergeCell ref="B12:C12"/>
    <mergeCell ref="F12:J12"/>
    <mergeCell ref="B13:C13"/>
    <mergeCell ref="F13:J13"/>
    <mergeCell ref="B17:C17"/>
    <mergeCell ref="F17:J17"/>
    <mergeCell ref="B9:C9"/>
    <mergeCell ref="F9:J9"/>
    <mergeCell ref="B10:C10"/>
    <mergeCell ref="F10:J10"/>
    <mergeCell ref="B11:C11"/>
    <mergeCell ref="F11:J11"/>
    <mergeCell ref="B35:E35"/>
    <mergeCell ref="B42:E42"/>
    <mergeCell ref="B43:E43"/>
    <mergeCell ref="B44:E44"/>
    <mergeCell ref="O3:R3"/>
    <mergeCell ref="O4:R4"/>
    <mergeCell ref="O5:R5"/>
    <mergeCell ref="O6:R6"/>
    <mergeCell ref="B34:E34"/>
    <mergeCell ref="B1:N3"/>
    <mergeCell ref="B4:I4"/>
    <mergeCell ref="B5:I5"/>
    <mergeCell ref="B6:I6"/>
    <mergeCell ref="B7:I7"/>
    <mergeCell ref="B8:C8"/>
    <mergeCell ref="F8:J8"/>
    <mergeCell ref="B45:E45"/>
    <mergeCell ref="B36:E36"/>
    <mergeCell ref="B37:E37"/>
    <mergeCell ref="B38:E38"/>
    <mergeCell ref="B39:E39"/>
    <mergeCell ref="B40:E40"/>
    <mergeCell ref="B41:E41"/>
    <mergeCell ref="B31:D31"/>
    <mergeCell ref="G31:I31"/>
    <mergeCell ref="B22:D22"/>
    <mergeCell ref="G22:I22"/>
    <mergeCell ref="B21:K21"/>
    <mergeCell ref="G30:I30"/>
    <mergeCell ref="B26:D26"/>
    <mergeCell ref="B28:D28"/>
    <mergeCell ref="B29:D29"/>
    <mergeCell ref="B30:D30"/>
    <mergeCell ref="G26:I26"/>
    <mergeCell ref="G28:I28"/>
    <mergeCell ref="G29:I29"/>
    <mergeCell ref="B24:D24"/>
    <mergeCell ref="B25:D25"/>
    <mergeCell ref="B27:D27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Osnova</vt:lpstr>
      <vt:lpstr>Příklad 1</vt:lpstr>
      <vt:lpstr>Příklad 2</vt:lpstr>
      <vt:lpstr>Příklad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Blanka</dc:creator>
  <cp:lastModifiedBy>Kucerkova, Blanka</cp:lastModifiedBy>
  <dcterms:created xsi:type="dcterms:W3CDTF">2021-03-09T11:15:24Z</dcterms:created>
  <dcterms:modified xsi:type="dcterms:W3CDTF">2025-03-25T09:59:37Z</dcterms:modified>
</cp:coreProperties>
</file>