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lda/DokumentyLocal/Výuka/Základy podnikání/"/>
    </mc:Choice>
  </mc:AlternateContent>
  <xr:revisionPtr revIDLastSave="0" documentId="8_{4766FEA0-2AFD-8642-9DD1-1CCF890D48A5}" xr6:coauthVersionLast="47" xr6:coauthVersionMax="47" xr10:uidLastSave="{00000000-0000-0000-0000-000000000000}"/>
  <bookViews>
    <workbookView xWindow="280" yWindow="500" windowWidth="27640" windowHeight="16840" xr2:uid="{EE4D27B8-0D0A-5444-921D-99EADAF7CBD4}"/>
  </bookViews>
  <sheets>
    <sheet name="List1" sheetId="1" r:id="rId1"/>
    <sheet name="Lis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C11" i="1"/>
  <c r="C5" i="1"/>
  <c r="F7" i="2"/>
  <c r="F5" i="2" s="1"/>
  <c r="F10" i="2"/>
  <c r="F6" i="2"/>
  <c r="E5" i="2"/>
  <c r="B7" i="2"/>
  <c r="B8" i="2" s="1"/>
  <c r="H16" i="1"/>
  <c r="G16" i="1"/>
  <c r="F16" i="1"/>
  <c r="E16" i="1"/>
  <c r="D16" i="1"/>
  <c r="D18" i="1" s="1"/>
  <c r="E17" i="1" s="1"/>
  <c r="E15" i="1"/>
  <c r="F15" i="1"/>
  <c r="G15" i="1"/>
  <c r="H15" i="1"/>
  <c r="I15" i="1"/>
  <c r="D15" i="1"/>
  <c r="I8" i="1"/>
  <c r="H8" i="1"/>
  <c r="G8" i="1"/>
  <c r="F8" i="1"/>
  <c r="E8" i="1"/>
  <c r="B5" i="1"/>
  <c r="B7" i="1" s="1"/>
  <c r="K20" i="1" s="1"/>
  <c r="G6" i="2" l="1"/>
  <c r="G7" i="2"/>
  <c r="G5" i="2" s="1"/>
  <c r="H7" i="2" s="1"/>
  <c r="F9" i="2"/>
  <c r="G10" i="2"/>
  <c r="G9" i="2"/>
  <c r="E18" i="1"/>
  <c r="F17" i="1" s="1"/>
  <c r="F18" i="1" s="1"/>
  <c r="G17" i="1" s="1"/>
  <c r="G18" i="1" s="1"/>
  <c r="D6" i="1"/>
  <c r="E7" i="1" s="1"/>
  <c r="E6" i="1" s="1"/>
  <c r="L2" i="1"/>
  <c r="B11" i="1"/>
  <c r="H6" i="2" l="1"/>
  <c r="H5" i="2"/>
  <c r="I7" i="2" s="1"/>
  <c r="H10" i="2"/>
  <c r="H9" i="2"/>
  <c r="B17" i="1"/>
  <c r="B20" i="1" s="1"/>
  <c r="B13" i="1"/>
  <c r="B15" i="1" s="1"/>
  <c r="H17" i="1"/>
  <c r="H18" i="1" s="1"/>
  <c r="F7" i="1"/>
  <c r="F6" i="1" s="1"/>
  <c r="G7" i="1" s="1"/>
  <c r="G6" i="1" s="1"/>
  <c r="H7" i="1" s="1"/>
  <c r="H6" i="1" s="1"/>
  <c r="I6" i="2" l="1"/>
  <c r="I5" i="2"/>
  <c r="J7" i="2" s="1"/>
  <c r="I10" i="2"/>
  <c r="I9" i="2"/>
  <c r="J6" i="2"/>
  <c r="I17" i="1"/>
  <c r="I18" i="1" s="1"/>
  <c r="I7" i="1"/>
  <c r="I6" i="1" s="1"/>
  <c r="J5" i="2" l="1"/>
  <c r="K7" i="2" s="1"/>
  <c r="J10" i="2"/>
  <c r="J9" i="2"/>
  <c r="K6" i="2"/>
  <c r="K5" i="2"/>
  <c r="L7" i="2" s="1"/>
  <c r="K10" i="2" l="1"/>
  <c r="K9" i="2"/>
  <c r="L6" i="2"/>
  <c r="L5" i="2"/>
  <c r="M7" i="2" s="1"/>
  <c r="L9" i="2" l="1"/>
  <c r="L10" i="2"/>
  <c r="M6" i="2"/>
  <c r="M5" i="2"/>
  <c r="N7" i="2" s="1"/>
  <c r="M10" i="2" l="1"/>
  <c r="M9" i="2"/>
  <c r="N6" i="2"/>
  <c r="N5" i="2" s="1"/>
  <c r="O7" i="2" s="1"/>
  <c r="N10" i="2" l="1"/>
  <c r="N9" i="2"/>
  <c r="O6" i="2"/>
  <c r="O5" i="2" l="1"/>
  <c r="P7" i="2" s="1"/>
  <c r="O10" i="2"/>
  <c r="O9" i="2"/>
  <c r="P6" i="2"/>
  <c r="P5" i="2" l="1"/>
  <c r="Q7" i="2" s="1"/>
  <c r="P10" i="2"/>
  <c r="P9" i="2"/>
  <c r="Q6" i="2"/>
  <c r="Q5" i="2" s="1"/>
  <c r="R7" i="2" s="1"/>
  <c r="Q9" i="2" l="1"/>
  <c r="Q10" i="2"/>
  <c r="R6" i="2"/>
  <c r="R5" i="2"/>
  <c r="S7" i="2" s="1"/>
  <c r="R10" i="2" l="1"/>
  <c r="R9" i="2"/>
  <c r="S6" i="2"/>
  <c r="S5" i="2"/>
  <c r="T7" i="2" s="1"/>
  <c r="S10" i="2" l="1"/>
  <c r="S9" i="2"/>
  <c r="T6" i="2"/>
  <c r="T9" i="2" l="1"/>
  <c r="U9" i="2" s="1"/>
  <c r="T10" i="2"/>
  <c r="U10" i="2" s="1"/>
  <c r="T5" i="2"/>
</calcChain>
</file>

<file path=xl/sharedStrings.xml><?xml version="1.0" encoding="utf-8"?>
<sst xmlns="http://schemas.openxmlformats.org/spreadsheetml/2006/main" count="29" uniqueCount="20">
  <si>
    <t>T</t>
  </si>
  <si>
    <t>let</t>
  </si>
  <si>
    <t>i</t>
  </si>
  <si>
    <t>školné</t>
  </si>
  <si>
    <t>Kč</t>
  </si>
  <si>
    <t>zásobitel</t>
  </si>
  <si>
    <t>vklad</t>
  </si>
  <si>
    <t>zůstatek</t>
  </si>
  <si>
    <t>úrok</t>
  </si>
  <si>
    <t>výběr</t>
  </si>
  <si>
    <t>zásobitel před</t>
  </si>
  <si>
    <t>střadatel</t>
  </si>
  <si>
    <t>Anuita</t>
  </si>
  <si>
    <t xml:space="preserve">hypotéka </t>
  </si>
  <si>
    <t>anuita</t>
  </si>
  <si>
    <t xml:space="preserve">A </t>
  </si>
  <si>
    <t>roční</t>
  </si>
  <si>
    <t>stav</t>
  </si>
  <si>
    <t>splátka</t>
  </si>
  <si>
    <t>úmor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</si>
</sst>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" x14ac:knownFonts="1"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9" fontId="0" fillId="0" borderId="0" xfId="0" applyNumberFormat="1"/>
    <xf numFmtId="3" fontId="0" fillId="0" borderId="0" xfId="0" applyNumberFormat="1"/>
    <xf numFmtId="164" fontId="0" fillId="0" borderId="0" xfId="0" applyNumberFormat="1"/>
    <xf numFmtId="10" fontId="0" fillId="0" borderId="0" xfId="0" applyNumberForma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1E887-E4B1-634B-A5E5-2A59771B1E7A}">
  <dimension ref="A1:S30"/>
  <sheetViews>
    <sheetView tabSelected="1" topLeftCell="A13" zoomScale="255" zoomScaleNormal="170" workbookViewId="0">
      <selection activeCell="D19" sqref="D19"/>
    </sheetView>
  </sheetViews>
  <sheetFormatPr baseColWidth="10" defaultRowHeight="16" x14ac:dyDescent="0.2"/>
  <sheetData>
    <row r="1" spans="1:12" x14ac:dyDescent="0.2">
      <c r="A1" t="s">
        <v>0</v>
      </c>
      <c r="B1">
        <v>5</v>
      </c>
      <c r="C1" t="s">
        <v>1</v>
      </c>
    </row>
    <row r="2" spans="1:12" x14ac:dyDescent="0.2">
      <c r="A2" t="s">
        <v>2</v>
      </c>
      <c r="B2" s="1">
        <v>0.02</v>
      </c>
      <c r="L2" s="2">
        <f>+B7</f>
        <v>235672.97542521005</v>
      </c>
    </row>
    <row r="3" spans="1:12" x14ac:dyDescent="0.2">
      <c r="A3" t="s">
        <v>3</v>
      </c>
      <c r="B3" s="2">
        <v>50000</v>
      </c>
      <c r="C3" t="s">
        <v>4</v>
      </c>
      <c r="K3" s="3">
        <v>0.01</v>
      </c>
      <c r="L3" s="2">
        <f t="dataTable" ref="L3:L16" dt2D="0" dtr="0" r1="B2" ca="1"/>
        <v>242671.56196625592</v>
      </c>
    </row>
    <row r="4" spans="1:12" x14ac:dyDescent="0.2">
      <c r="K4" s="3">
        <v>1.4999999999999999E-2</v>
      </c>
      <c r="L4" s="2">
        <v>239132.24864786677</v>
      </c>
    </row>
    <row r="5" spans="1:12" x14ac:dyDescent="0.2">
      <c r="A5" t="s">
        <v>5</v>
      </c>
      <c r="B5">
        <f>1/B2-1/B2*(1+B2)^(-B1)</f>
        <v>4.7134595085042008</v>
      </c>
      <c r="C5">
        <f>PV(B2,B1,-1)</f>
        <v>4.7134595085042061</v>
      </c>
      <c r="D5">
        <v>0</v>
      </c>
      <c r="E5">
        <v>1</v>
      </c>
      <c r="F5">
        <v>2</v>
      </c>
      <c r="G5">
        <v>3</v>
      </c>
      <c r="H5">
        <v>4</v>
      </c>
      <c r="I5">
        <v>5</v>
      </c>
      <c r="K5" s="3">
        <v>0.02</v>
      </c>
      <c r="L5" s="2">
        <v>235672.97542521005</v>
      </c>
    </row>
    <row r="6" spans="1:12" x14ac:dyDescent="0.2">
      <c r="C6" t="s">
        <v>7</v>
      </c>
      <c r="D6" s="2">
        <f>+B7</f>
        <v>235672.97542521005</v>
      </c>
      <c r="E6" s="2">
        <f>+D6+E7+E8</f>
        <v>190386.43493371425</v>
      </c>
      <c r="F6" s="2">
        <f t="shared" ref="F6:I6" si="0">+E6+F7+F8</f>
        <v>144194.16363238855</v>
      </c>
      <c r="G6" s="2">
        <f t="shared" si="0"/>
        <v>97078.046905036317</v>
      </c>
      <c r="H6" s="2">
        <f t="shared" si="0"/>
        <v>49019.607843137041</v>
      </c>
      <c r="I6" s="2">
        <f t="shared" si="0"/>
        <v>-2.1827872842550278E-10</v>
      </c>
      <c r="K6" s="3">
        <v>2.5000000000000001E-2</v>
      </c>
      <c r="L6" s="2">
        <v>232291.42478096564</v>
      </c>
    </row>
    <row r="7" spans="1:12" x14ac:dyDescent="0.2">
      <c r="A7" t="s">
        <v>6</v>
      </c>
      <c r="B7" s="2">
        <f>+B5*B3</f>
        <v>235672.97542521005</v>
      </c>
      <c r="C7" t="s">
        <v>8</v>
      </c>
      <c r="D7" s="2"/>
      <c r="E7" s="2">
        <f>+D6*$B$2</f>
        <v>4713.459508504201</v>
      </c>
      <c r="F7" s="2">
        <f t="shared" ref="F7:I7" si="1">+E6*$B$2</f>
        <v>3807.7286986742852</v>
      </c>
      <c r="G7" s="2">
        <f t="shared" si="1"/>
        <v>2883.8832726477708</v>
      </c>
      <c r="H7" s="2">
        <f t="shared" si="1"/>
        <v>1941.5609381007264</v>
      </c>
      <c r="I7" s="2">
        <f t="shared" si="1"/>
        <v>980.39215686274088</v>
      </c>
      <c r="K7" s="3">
        <v>0.03</v>
      </c>
      <c r="L7" s="2">
        <v>228985.35935972646</v>
      </c>
    </row>
    <row r="8" spans="1:12" x14ac:dyDescent="0.2">
      <c r="C8" t="s">
        <v>9</v>
      </c>
      <c r="D8" s="2"/>
      <c r="E8" s="2">
        <f>-$B$3</f>
        <v>-50000</v>
      </c>
      <c r="F8" s="2">
        <f t="shared" ref="F8:I8" si="2">-$B$3</f>
        <v>-50000</v>
      </c>
      <c r="G8" s="2">
        <f t="shared" si="2"/>
        <v>-50000</v>
      </c>
      <c r="H8" s="2">
        <f t="shared" si="2"/>
        <v>-50000</v>
      </c>
      <c r="I8" s="2">
        <f t="shared" si="2"/>
        <v>-50000</v>
      </c>
      <c r="K8" s="3">
        <v>3.5000000000000003E-2</v>
      </c>
      <c r="L8" s="2">
        <v>225752.6187735369</v>
      </c>
    </row>
    <row r="9" spans="1:12" x14ac:dyDescent="0.2">
      <c r="K9" s="3">
        <v>0.04</v>
      </c>
      <c r="L9" s="2">
        <v>222591.11655081049</v>
      </c>
    </row>
    <row r="10" spans="1:12" x14ac:dyDescent="0.2">
      <c r="K10" s="3">
        <v>4.4999999999999998E-2</v>
      </c>
      <c r="L10" s="2">
        <v>219498.83722146205</v>
      </c>
    </row>
    <row r="11" spans="1:12" x14ac:dyDescent="0.2">
      <c r="A11" t="s">
        <v>10</v>
      </c>
      <c r="B11">
        <f>+B5*(1+B2)</f>
        <v>4.8077286986742847</v>
      </c>
      <c r="C11">
        <f>+PV(B2,B1,-1,,1)</f>
        <v>4.80772869867429</v>
      </c>
      <c r="K11" s="3">
        <v>0.05</v>
      </c>
      <c r="L11" s="2">
        <v>216473.83353154108</v>
      </c>
    </row>
    <row r="12" spans="1:12" x14ac:dyDescent="0.2">
      <c r="K12" s="3">
        <v>5.5E-2</v>
      </c>
      <c r="L12" s="2">
        <v>213514.22378095507</v>
      </c>
    </row>
    <row r="13" spans="1:12" x14ac:dyDescent="0.2">
      <c r="A13" t="s">
        <v>6</v>
      </c>
      <c r="B13" s="2">
        <f>+B3*B11</f>
        <v>240386.43493371422</v>
      </c>
      <c r="K13" s="3">
        <v>0.06</v>
      </c>
      <c r="L13" s="2">
        <v>210618.18927828595</v>
      </c>
    </row>
    <row r="14" spans="1:12" x14ac:dyDescent="0.2">
      <c r="K14" s="3">
        <v>6.5000000000000002E-2</v>
      </c>
      <c r="L14" s="2">
        <v>207783.97190695771</v>
      </c>
    </row>
    <row r="15" spans="1:12" x14ac:dyDescent="0.2">
      <c r="B15">
        <f>+B13/B7</f>
        <v>1.0199999999999998</v>
      </c>
      <c r="D15">
        <f>+D5</f>
        <v>0</v>
      </c>
      <c r="E15">
        <f t="shared" ref="E15:I15" si="3">+E5</f>
        <v>1</v>
      </c>
      <c r="F15">
        <f t="shared" si="3"/>
        <v>2</v>
      </c>
      <c r="G15">
        <f t="shared" si="3"/>
        <v>3</v>
      </c>
      <c r="H15">
        <f t="shared" si="3"/>
        <v>4</v>
      </c>
      <c r="I15">
        <f t="shared" si="3"/>
        <v>5</v>
      </c>
      <c r="K15" s="3">
        <v>7.0000000000000007E-2</v>
      </c>
      <c r="L15" s="2">
        <v>205009.87179737972</v>
      </c>
    </row>
    <row r="16" spans="1:12" x14ac:dyDescent="0.2">
      <c r="C16" t="s">
        <v>6</v>
      </c>
      <c r="D16" s="2">
        <f>+$B$3</f>
        <v>50000</v>
      </c>
      <c r="E16" s="2">
        <f t="shared" ref="E16:H16" si="4">+$B$3</f>
        <v>50000</v>
      </c>
      <c r="F16" s="2">
        <f t="shared" si="4"/>
        <v>50000</v>
      </c>
      <c r="G16" s="2">
        <f t="shared" si="4"/>
        <v>50000</v>
      </c>
      <c r="H16" s="2">
        <f t="shared" si="4"/>
        <v>50000</v>
      </c>
      <c r="K16" s="3">
        <v>7.4999999999999997E-2</v>
      </c>
      <c r="L16" s="2">
        <v>202294.24509992258</v>
      </c>
    </row>
    <row r="17" spans="1:19" x14ac:dyDescent="0.2">
      <c r="A17" t="s">
        <v>11</v>
      </c>
      <c r="B17">
        <f>+B11*(1+B2)^B1</f>
        <v>5.308120963199995</v>
      </c>
      <c r="C17" t="s">
        <v>8</v>
      </c>
      <c r="E17">
        <f>+D18*$B$2</f>
        <v>1000</v>
      </c>
      <c r="F17">
        <f t="shared" ref="F17:I17" si="5">+E18*$B$2</f>
        <v>2020</v>
      </c>
      <c r="G17">
        <f t="shared" si="5"/>
        <v>3060.4</v>
      </c>
      <c r="H17">
        <f t="shared" si="5"/>
        <v>4121.6080000000002</v>
      </c>
      <c r="I17">
        <f t="shared" si="5"/>
        <v>5204.0401600000005</v>
      </c>
    </row>
    <row r="18" spans="1:19" x14ac:dyDescent="0.2">
      <c r="B18">
        <f>FV(B2,B1,-1,,1)</f>
        <v>5.3081209632000013</v>
      </c>
      <c r="C18" t="s">
        <v>7</v>
      </c>
      <c r="D18" s="2">
        <f>+D16+D17</f>
        <v>50000</v>
      </c>
      <c r="E18" s="2">
        <f>+D18+E16+E17</f>
        <v>101000</v>
      </c>
      <c r="F18" s="2">
        <f t="shared" ref="F18:I18" si="6">+E18+F16+F17</f>
        <v>153020</v>
      </c>
      <c r="G18" s="2">
        <f t="shared" si="6"/>
        <v>206080.4</v>
      </c>
      <c r="H18" s="2">
        <f t="shared" si="6"/>
        <v>260202.008</v>
      </c>
      <c r="I18" s="2">
        <f t="shared" si="6"/>
        <v>265406.04816000001</v>
      </c>
    </row>
    <row r="20" spans="1:19" x14ac:dyDescent="0.2">
      <c r="B20" s="2">
        <f>+B17*B3</f>
        <v>265406.04815999977</v>
      </c>
      <c r="K20" s="2">
        <f>+B7</f>
        <v>235672.97542521005</v>
      </c>
      <c r="L20" s="2">
        <v>10000</v>
      </c>
      <c r="M20" s="2">
        <v>20000</v>
      </c>
      <c r="N20" s="2">
        <v>30000</v>
      </c>
      <c r="O20" s="2">
        <v>40000</v>
      </c>
      <c r="P20" s="2">
        <v>50000</v>
      </c>
      <c r="Q20" s="2">
        <v>75000</v>
      </c>
      <c r="R20" s="2">
        <v>70000</v>
      </c>
      <c r="S20" s="2">
        <v>80000</v>
      </c>
    </row>
    <row r="21" spans="1:19" x14ac:dyDescent="0.2">
      <c r="K21" s="1">
        <v>0.01</v>
      </c>
      <c r="L21" s="2">
        <f t="dataTable" ref="L21:Q30" dt2D="1" dtr="1" r1="B3" r2="B2"/>
        <v>48534.312393251181</v>
      </c>
      <c r="M21" s="2">
        <v>97068.624786502362</v>
      </c>
      <c r="N21" s="2">
        <v>145602.93717975356</v>
      </c>
      <c r="O21" s="2">
        <v>194137.24957300472</v>
      </c>
      <c r="P21" s="2">
        <v>242671.56196625592</v>
      </c>
      <c r="Q21" s="2">
        <v>364007.34294938389</v>
      </c>
    </row>
    <row r="22" spans="1:19" x14ac:dyDescent="0.2">
      <c r="K22" s="1">
        <v>0.02</v>
      </c>
      <c r="L22" s="2">
        <v>47134.595085042005</v>
      </c>
      <c r="M22" s="2">
        <v>94269.19017008401</v>
      </c>
      <c r="N22" s="2">
        <v>141403.78525512601</v>
      </c>
      <c r="O22" s="2">
        <v>188538.38034016802</v>
      </c>
      <c r="P22" s="2">
        <v>235672.97542521005</v>
      </c>
      <c r="Q22" s="2">
        <v>353509.46313781507</v>
      </c>
    </row>
    <row r="23" spans="1:19" x14ac:dyDescent="0.2">
      <c r="K23" s="1">
        <v>0.03</v>
      </c>
      <c r="L23" s="2">
        <v>45797.071871945293</v>
      </c>
      <c r="M23" s="2">
        <v>91594.143743890585</v>
      </c>
      <c r="N23" s="2">
        <v>137391.21561583588</v>
      </c>
      <c r="O23" s="2">
        <v>183188.28748778117</v>
      </c>
      <c r="P23" s="2">
        <v>228985.35935972646</v>
      </c>
      <c r="Q23" s="2">
        <v>343478.0390395897</v>
      </c>
    </row>
    <row r="24" spans="1:19" x14ac:dyDescent="0.2">
      <c r="K24" s="1">
        <v>0.04</v>
      </c>
      <c r="L24" s="2">
        <v>44518.223310162102</v>
      </c>
      <c r="M24" s="2">
        <v>89036.446620324205</v>
      </c>
      <c r="N24" s="2">
        <v>133554.6699304863</v>
      </c>
      <c r="O24" s="2">
        <v>178072.89324064841</v>
      </c>
      <c r="P24" s="2">
        <v>222591.11655081049</v>
      </c>
      <c r="Q24" s="2">
        <v>333886.67482621572</v>
      </c>
    </row>
    <row r="25" spans="1:19" x14ac:dyDescent="0.2">
      <c r="K25" s="1">
        <v>0.05</v>
      </c>
      <c r="L25" s="2">
        <v>43294.766706308219</v>
      </c>
      <c r="M25" s="2">
        <v>86589.533412616438</v>
      </c>
      <c r="N25" s="2">
        <v>129884.30011892464</v>
      </c>
      <c r="O25" s="2">
        <v>173179.06682523288</v>
      </c>
      <c r="P25" s="2">
        <v>216473.83353154108</v>
      </c>
      <c r="Q25" s="2">
        <v>324710.75029731164</v>
      </c>
    </row>
    <row r="26" spans="1:19" x14ac:dyDescent="0.2">
      <c r="K26" s="1">
        <v>0.06</v>
      </c>
      <c r="L26" s="2">
        <v>42123.637855657187</v>
      </c>
      <c r="M26" s="2">
        <v>84247.275711314374</v>
      </c>
      <c r="N26" s="2">
        <v>126370.91356697158</v>
      </c>
      <c r="O26" s="2">
        <v>168494.55142262875</v>
      </c>
      <c r="P26" s="2">
        <v>210618.18927828595</v>
      </c>
      <c r="Q26" s="2">
        <v>315927.28391742893</v>
      </c>
    </row>
    <row r="27" spans="1:19" x14ac:dyDescent="0.2">
      <c r="K27" s="1">
        <v>7.0000000000000007E-2</v>
      </c>
      <c r="L27" s="2">
        <v>41001.974359475942</v>
      </c>
      <c r="M27" s="2">
        <v>82003.948718951884</v>
      </c>
      <c r="N27" s="2">
        <v>123005.92307842782</v>
      </c>
      <c r="O27" s="2">
        <v>164007.89743790377</v>
      </c>
      <c r="P27" s="2">
        <v>205009.87179737972</v>
      </c>
      <c r="Q27" s="2">
        <v>307514.80769606953</v>
      </c>
    </row>
    <row r="28" spans="1:19" x14ac:dyDescent="0.2">
      <c r="K28" s="1">
        <v>0.08</v>
      </c>
      <c r="L28" s="2">
        <v>39927.10037078087</v>
      </c>
      <c r="M28" s="2">
        <v>79854.200741561741</v>
      </c>
      <c r="N28" s="2">
        <v>119781.30111234261</v>
      </c>
      <c r="O28" s="2">
        <v>159708.40148312348</v>
      </c>
      <c r="P28" s="2">
        <v>199635.50185390434</v>
      </c>
      <c r="Q28" s="2">
        <v>299453.25278085651</v>
      </c>
    </row>
    <row r="29" spans="1:19" x14ac:dyDescent="0.2">
      <c r="K29" s="1">
        <v>0.09</v>
      </c>
      <c r="L29" s="2">
        <v>38896.512633517195</v>
      </c>
      <c r="M29" s="2">
        <v>77793.025267034391</v>
      </c>
      <c r="N29" s="2">
        <v>116689.53790055159</v>
      </c>
      <c r="O29" s="2">
        <v>155586.05053406878</v>
      </c>
      <c r="P29" s="2">
        <v>194482.56316758599</v>
      </c>
      <c r="Q29" s="2">
        <v>291723.84475137899</v>
      </c>
    </row>
    <row r="30" spans="1:19" x14ac:dyDescent="0.2">
      <c r="K30" s="1">
        <v>0.17</v>
      </c>
      <c r="L30" s="2">
        <v>31993.461627292138</v>
      </c>
      <c r="M30" s="2">
        <v>63986.923254584275</v>
      </c>
      <c r="N30" s="2">
        <v>95980.384881876424</v>
      </c>
      <c r="O30" s="2">
        <v>127973.84650916855</v>
      </c>
      <c r="P30" s="2">
        <v>159967.30813646069</v>
      </c>
      <c r="Q30" s="2">
        <v>239950.96220469105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A87AD-2ED0-1F41-9AE1-9A6A02332131}">
  <dimension ref="A1:U10"/>
  <sheetViews>
    <sheetView zoomScale="150" zoomScaleNormal="150" workbookViewId="0">
      <selection activeCell="A6" sqref="A6"/>
    </sheetView>
  </sheetViews>
  <sheetFormatPr baseColWidth="10" defaultRowHeight="16" x14ac:dyDescent="0.2"/>
  <sheetData>
    <row r="1" spans="1:21" x14ac:dyDescent="0.2">
      <c r="A1" t="s">
        <v>12</v>
      </c>
    </row>
    <row r="3" spans="1:21" x14ac:dyDescent="0.2">
      <c r="A3" t="s">
        <v>13</v>
      </c>
      <c r="B3" s="2">
        <v>3500000</v>
      </c>
    </row>
    <row r="4" spans="1:21" x14ac:dyDescent="0.2">
      <c r="A4" t="s">
        <v>8</v>
      </c>
      <c r="B4" s="4">
        <v>3.5000000000000003E-2</v>
      </c>
      <c r="E4">
        <v>0</v>
      </c>
      <c r="F4">
        <v>1</v>
      </c>
      <c r="G4">
        <v>2</v>
      </c>
      <c r="H4">
        <v>3</v>
      </c>
      <c r="I4">
        <v>4</v>
      </c>
      <c r="J4">
        <v>5</v>
      </c>
      <c r="K4">
        <v>6</v>
      </c>
      <c r="L4">
        <v>7</v>
      </c>
      <c r="M4">
        <v>8</v>
      </c>
      <c r="N4">
        <v>9</v>
      </c>
      <c r="O4">
        <v>10</v>
      </c>
      <c r="P4">
        <v>11</v>
      </c>
      <c r="Q4">
        <v>12</v>
      </c>
      <c r="R4">
        <v>13</v>
      </c>
      <c r="S4">
        <v>14</v>
      </c>
      <c r="T4">
        <v>15</v>
      </c>
    </row>
    <row r="5" spans="1:21" x14ac:dyDescent="0.2">
      <c r="A5" t="s">
        <v>0</v>
      </c>
      <c r="B5">
        <v>10</v>
      </c>
      <c r="C5" t="s">
        <v>1</v>
      </c>
      <c r="D5" t="s">
        <v>17</v>
      </c>
      <c r="E5" s="2">
        <f>+B3</f>
        <v>3500000</v>
      </c>
      <c r="F5" s="2">
        <f>+E5+F6+F7</f>
        <v>3201655.2124641296</v>
      </c>
      <c r="G5" s="2">
        <f t="shared" ref="G5:T5" si="0">+F5+G6+G7</f>
        <v>2892868.3573645037</v>
      </c>
      <c r="H5" s="2">
        <f t="shared" si="0"/>
        <v>2573273.9623363912</v>
      </c>
      <c r="I5" s="2">
        <f t="shared" si="0"/>
        <v>2242493.763482295</v>
      </c>
      <c r="J5" s="2">
        <f t="shared" si="0"/>
        <v>1900136.257668305</v>
      </c>
      <c r="K5" s="2">
        <f t="shared" si="0"/>
        <v>1545796.2391508254</v>
      </c>
      <c r="L5" s="2">
        <f t="shared" si="0"/>
        <v>1179054.3199852342</v>
      </c>
      <c r="M5" s="2">
        <f t="shared" si="0"/>
        <v>799476.43364884728</v>
      </c>
      <c r="N5" s="2">
        <f t="shared" si="0"/>
        <v>406613.32129068673</v>
      </c>
      <c r="O5" s="2">
        <f t="shared" si="0"/>
        <v>-9.42964106798172E-9</v>
      </c>
      <c r="P5" s="2">
        <f t="shared" si="0"/>
        <v>-9.7596785053610794E-9</v>
      </c>
      <c r="Q5" s="2">
        <f t="shared" si="0"/>
        <v>-1.0101267253048717E-8</v>
      </c>
      <c r="R5" s="2">
        <f t="shared" si="0"/>
        <v>-1.0454811606905422E-8</v>
      </c>
      <c r="S5" s="2">
        <f t="shared" si="0"/>
        <v>-1.0820730013147112E-8</v>
      </c>
      <c r="T5" s="2">
        <f t="shared" si="0"/>
        <v>-1.1199455563607262E-8</v>
      </c>
    </row>
    <row r="6" spans="1:21" x14ac:dyDescent="0.2">
      <c r="D6" t="s">
        <v>8</v>
      </c>
      <c r="E6" s="2"/>
      <c r="F6" s="2">
        <f>+E5*$B$4</f>
        <v>122500.00000000001</v>
      </c>
      <c r="G6" s="2">
        <f t="shared" ref="G6:T6" si="1">+F5*$B$4</f>
        <v>112057.93243624455</v>
      </c>
      <c r="H6" s="2">
        <f t="shared" si="1"/>
        <v>101250.39250775764</v>
      </c>
      <c r="I6" s="2">
        <f t="shared" si="1"/>
        <v>90064.588681773705</v>
      </c>
      <c r="J6" s="2">
        <f t="shared" si="1"/>
        <v>78487.281721880325</v>
      </c>
      <c r="K6" s="2">
        <f t="shared" si="1"/>
        <v>66504.769018390682</v>
      </c>
      <c r="L6" s="2">
        <f t="shared" si="1"/>
        <v>54102.868370278899</v>
      </c>
      <c r="M6" s="2">
        <f t="shared" si="1"/>
        <v>41266.901199483204</v>
      </c>
      <c r="N6" s="2">
        <f t="shared" si="1"/>
        <v>27981.675177709658</v>
      </c>
      <c r="O6" s="2">
        <f t="shared" si="1"/>
        <v>14231.466245174037</v>
      </c>
      <c r="P6" s="2">
        <f t="shared" si="1"/>
        <v>-3.3003743737936025E-10</v>
      </c>
      <c r="Q6" s="2">
        <f t="shared" si="1"/>
        <v>-3.4158874768763782E-10</v>
      </c>
      <c r="R6" s="2">
        <f t="shared" si="1"/>
        <v>-3.5354435385670514E-10</v>
      </c>
      <c r="S6" s="2">
        <f t="shared" si="1"/>
        <v>-3.6591840624168981E-10</v>
      </c>
      <c r="T6" s="2">
        <f t="shared" si="1"/>
        <v>-3.7872555046014897E-10</v>
      </c>
    </row>
    <row r="7" spans="1:21" x14ac:dyDescent="0.2">
      <c r="A7" t="s">
        <v>14</v>
      </c>
      <c r="B7">
        <f>1/(1/B4-1/B4*(1+B4)^(-B5))</f>
        <v>0.12024136786739149</v>
      </c>
      <c r="D7" t="s">
        <v>18</v>
      </c>
      <c r="E7" s="2"/>
      <c r="F7" s="2">
        <f>IF(E5&lt;=0,0,-$B$8)</f>
        <v>-420844.78753587021</v>
      </c>
      <c r="G7" s="2">
        <f t="shared" ref="G7:T7" si="2">IF(F5&lt;=0,0,-$B$8)</f>
        <v>-420844.78753587021</v>
      </c>
      <c r="H7" s="2">
        <f t="shared" si="2"/>
        <v>-420844.78753587021</v>
      </c>
      <c r="I7" s="2">
        <f t="shared" si="2"/>
        <v>-420844.78753587021</v>
      </c>
      <c r="J7" s="2">
        <f t="shared" si="2"/>
        <v>-420844.78753587021</v>
      </c>
      <c r="K7" s="2">
        <f t="shared" si="2"/>
        <v>-420844.78753587021</v>
      </c>
      <c r="L7" s="2">
        <f t="shared" si="2"/>
        <v>-420844.78753587021</v>
      </c>
      <c r="M7" s="2">
        <f t="shared" si="2"/>
        <v>-420844.78753587021</v>
      </c>
      <c r="N7" s="2">
        <f t="shared" si="2"/>
        <v>-420844.78753587021</v>
      </c>
      <c r="O7" s="2">
        <f t="shared" si="2"/>
        <v>-420844.78753587021</v>
      </c>
      <c r="P7" s="2">
        <f t="shared" si="2"/>
        <v>0</v>
      </c>
      <c r="Q7" s="2">
        <f t="shared" si="2"/>
        <v>0</v>
      </c>
      <c r="R7" s="2">
        <f t="shared" si="2"/>
        <v>0</v>
      </c>
      <c r="S7" s="2">
        <f t="shared" si="2"/>
        <v>0</v>
      </c>
      <c r="T7" s="2">
        <f t="shared" si="2"/>
        <v>0</v>
      </c>
    </row>
    <row r="8" spans="1:21" x14ac:dyDescent="0.2">
      <c r="A8" t="s">
        <v>15</v>
      </c>
      <c r="B8" s="2">
        <f>+B7*B3</f>
        <v>420844.78753587021</v>
      </c>
      <c r="C8" t="s">
        <v>16</v>
      </c>
    </row>
    <row r="9" spans="1:21" x14ac:dyDescent="0.2">
      <c r="D9" t="s">
        <v>19</v>
      </c>
      <c r="F9" s="2">
        <f>-F7-F6</f>
        <v>298344.78753587021</v>
      </c>
      <c r="G9" s="2">
        <f t="shared" ref="G9:T9" si="3">-G7-G6</f>
        <v>308786.85509962565</v>
      </c>
      <c r="H9" s="2">
        <f t="shared" si="3"/>
        <v>319594.39502811257</v>
      </c>
      <c r="I9" s="2">
        <f t="shared" si="3"/>
        <v>330780.19885409652</v>
      </c>
      <c r="J9" s="2">
        <f t="shared" si="3"/>
        <v>342357.5058139899</v>
      </c>
      <c r="K9" s="2">
        <f t="shared" si="3"/>
        <v>354340.01851747953</v>
      </c>
      <c r="L9" s="2">
        <f t="shared" si="3"/>
        <v>366741.9191655913</v>
      </c>
      <c r="M9" s="2">
        <f t="shared" si="3"/>
        <v>379577.88633638702</v>
      </c>
      <c r="N9" s="2">
        <f t="shared" si="3"/>
        <v>392863.11235816055</v>
      </c>
      <c r="O9" s="2">
        <f t="shared" si="3"/>
        <v>406613.32129069616</v>
      </c>
      <c r="P9" s="2">
        <f t="shared" si="3"/>
        <v>3.3003743737936025E-10</v>
      </c>
      <c r="Q9" s="2">
        <f t="shared" si="3"/>
        <v>3.4158874768763782E-10</v>
      </c>
      <c r="R9" s="2">
        <f t="shared" si="3"/>
        <v>3.5354435385670514E-10</v>
      </c>
      <c r="S9" s="2">
        <f t="shared" si="3"/>
        <v>3.6591840624168981E-10</v>
      </c>
      <c r="T9" s="2">
        <f t="shared" si="3"/>
        <v>3.7872555046014897E-10</v>
      </c>
      <c r="U9" s="2">
        <f>SUM(F9:T9)</f>
        <v>3500000.0000000116</v>
      </c>
    </row>
    <row r="10" spans="1:21" x14ac:dyDescent="0.2">
      <c r="D10" t="s">
        <v>8</v>
      </c>
      <c r="F10" s="2">
        <f>+F6</f>
        <v>122500.00000000001</v>
      </c>
      <c r="G10" s="2">
        <f t="shared" ref="G10:T10" si="4">+G6</f>
        <v>112057.93243624455</v>
      </c>
      <c r="H10" s="2">
        <f t="shared" si="4"/>
        <v>101250.39250775764</v>
      </c>
      <c r="I10" s="2">
        <f t="shared" si="4"/>
        <v>90064.588681773705</v>
      </c>
      <c r="J10" s="2">
        <f t="shared" si="4"/>
        <v>78487.281721880325</v>
      </c>
      <c r="K10" s="2">
        <f t="shared" si="4"/>
        <v>66504.769018390682</v>
      </c>
      <c r="L10" s="2">
        <f t="shared" si="4"/>
        <v>54102.868370278899</v>
      </c>
      <c r="M10" s="2">
        <f t="shared" si="4"/>
        <v>41266.901199483204</v>
      </c>
      <c r="N10" s="2">
        <f t="shared" si="4"/>
        <v>27981.675177709658</v>
      </c>
      <c r="O10" s="2">
        <f t="shared" si="4"/>
        <v>14231.466245174037</v>
      </c>
      <c r="P10" s="2">
        <f t="shared" si="4"/>
        <v>-3.3003743737936025E-10</v>
      </c>
      <c r="Q10" s="2">
        <f t="shared" si="4"/>
        <v>-3.4158874768763782E-10</v>
      </c>
      <c r="R10" s="2">
        <f t="shared" si="4"/>
        <v>-3.5354435385670514E-10</v>
      </c>
      <c r="S10" s="2">
        <f t="shared" si="4"/>
        <v>-3.6591840624168981E-10</v>
      </c>
      <c r="T10" s="2">
        <f t="shared" si="4"/>
        <v>-3.7872555046014897E-10</v>
      </c>
      <c r="U10" s="2">
        <f>SUM(F10:T10)</f>
        <v>708447.87535869097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Stary, Oldrich</dc:creator>
  <cp:lastModifiedBy>Stary, Oldrich</cp:lastModifiedBy>
  <dcterms:created xsi:type="dcterms:W3CDTF">2024-02-29T08:37:39Z</dcterms:created>
  <dcterms:modified xsi:type="dcterms:W3CDTF">2024-02-29T10:55:21Z</dcterms:modified>
</cp:coreProperties>
</file>